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600" windowWidth="27495" windowHeight="13995"/>
  </bookViews>
  <sheets>
    <sheet name="3º REP_FNDE_FOMEN_PJA" sheetId="3" r:id="rId1"/>
  </sheets>
  <definedNames>
    <definedName name="_xlnm._FilterDatabase" localSheetId="0" hidden="1">'3º REP_FNDE_FOMEN_PJA'!$A$9:$T$34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7FFB7B26_7366_45B3_A45E_7C8989AFE8B4_.wvu.FilterData" localSheetId="0" hidden="1">'3º REP_FNDE_FOMEN_PJA'!$A$9:$T$34</definedName>
  </definedNames>
  <calcPr calcId="125725"/>
  <customWorkbookViews>
    <customWorkbookView name="Marta" guid="{D063B950-4879-4F86-8A2A-1557102B71FF}" maximized="1" windowWidth="0" windowHeight="0" activeSheetId="0"/>
    <customWorkbookView name="Mauro" guid="{3C17DA4D-8B1D-4B86-A7C4-6F0711D30F8A}" maximized="1" windowWidth="0" windowHeight="0" activeSheetId="0"/>
    <customWorkbookView name="Filtro 1" guid="{7FFB7B26-7366-45B3-A45E-7C8989AFE8B4}" maximized="1" windowWidth="0" windowHeight="0" activeSheetId="0"/>
    <customWorkbookView name="Filtro 2" guid="{00BB649B-8A65-43D1-BB70-A17758BD7AD7}" maximized="1" windowWidth="0" windowHeight="0" activeSheetId="0"/>
  </customWorkbookViews>
</workbook>
</file>

<file path=xl/calcChain.xml><?xml version="1.0" encoding="utf-8"?>
<calcChain xmlns="http://schemas.openxmlformats.org/spreadsheetml/2006/main">
  <c r="F9" i="3"/>
  <c r="E29"/>
  <c r="I16"/>
  <c r="I29"/>
  <c r="M16"/>
  <c r="E19"/>
  <c r="B9"/>
  <c r="A30"/>
  <c r="E17"/>
  <c r="E30"/>
  <c r="I17"/>
  <c r="Q20"/>
  <c r="Q30"/>
  <c r="A31"/>
  <c r="A21"/>
  <c r="N32"/>
  <c r="K14"/>
  <c r="R18"/>
  <c r="C17"/>
  <c r="M9"/>
  <c r="A26"/>
  <c r="E26"/>
  <c r="E13"/>
  <c r="I9"/>
  <c r="R9"/>
  <c r="Q26"/>
  <c r="A14"/>
  <c r="A27"/>
  <c r="E14"/>
  <c r="I14"/>
  <c r="D9"/>
  <c r="I24"/>
  <c r="M24"/>
  <c r="A13"/>
  <c r="C28"/>
  <c r="P12"/>
  <c r="M34"/>
  <c r="I32"/>
  <c r="M32"/>
  <c r="E33"/>
  <c r="I33"/>
  <c r="N25"/>
  <c r="Q12"/>
  <c r="M31"/>
  <c r="Q31"/>
  <c r="E23"/>
  <c r="O33"/>
  <c r="L15"/>
  <c r="F20"/>
  <c r="J19"/>
  <c r="A34"/>
  <c r="E34"/>
  <c r="R21"/>
  <c r="E10"/>
  <c r="R15"/>
  <c r="A9"/>
  <c r="I28"/>
  <c r="M28"/>
  <c r="L31"/>
  <c r="D15"/>
  <c r="O17"/>
  <c r="J23"/>
  <c r="S24"/>
  <c r="O22"/>
  <c r="S11"/>
  <c r="I13"/>
  <c r="F22"/>
  <c r="P33"/>
  <c r="L9"/>
  <c r="Q22"/>
  <c r="A23"/>
  <c r="A32"/>
  <c r="H9"/>
  <c r="M23"/>
  <c r="Q23"/>
  <c r="M33"/>
  <c r="S9"/>
  <c r="A18"/>
  <c r="E18"/>
  <c r="I22"/>
  <c r="L23"/>
  <c r="S30"/>
  <c r="Q9"/>
  <c r="E25"/>
  <c r="I25"/>
  <c r="M14"/>
  <c r="D29"/>
  <c r="B11"/>
  <c r="D14"/>
  <c r="J11"/>
  <c r="C9"/>
  <c r="E21"/>
  <c r="I21"/>
  <c r="Q28"/>
  <c r="O25"/>
  <c r="C34"/>
  <c r="F34"/>
  <c r="J9"/>
  <c r="M15"/>
  <c r="Q15"/>
  <c r="M17"/>
  <c r="K22"/>
  <c r="K29"/>
  <c r="O23"/>
  <c r="I11"/>
  <c r="D17"/>
  <c r="L14"/>
  <c r="C16"/>
  <c r="C23"/>
  <c r="K27"/>
  <c r="E15"/>
  <c r="A11"/>
  <c r="O21"/>
  <c r="F32"/>
  <c r="E20"/>
  <c r="L30"/>
  <c r="E24"/>
  <c r="H28"/>
  <c r="E12"/>
  <c r="S20"/>
  <c r="E9"/>
  <c r="M27"/>
  <c r="Q27"/>
  <c r="K30"/>
  <c r="B31"/>
  <c r="P28"/>
  <c r="J20"/>
  <c r="M21"/>
  <c r="P26"/>
  <c r="F18"/>
  <c r="H30"/>
  <c r="P18"/>
  <c r="R30"/>
  <c r="S18"/>
  <c r="C29"/>
  <c r="C15"/>
  <c r="K25"/>
  <c r="L12"/>
  <c r="N19"/>
  <c r="D30"/>
  <c r="H11"/>
  <c r="H20"/>
  <c r="N34"/>
  <c r="P20"/>
  <c r="N31"/>
  <c r="K17"/>
  <c r="G29"/>
  <c r="R16"/>
  <c r="S13"/>
  <c r="S16"/>
  <c r="F19"/>
  <c r="C26"/>
  <c r="H10"/>
  <c r="G11"/>
  <c r="N14"/>
  <c r="P23"/>
  <c r="C31"/>
  <c r="E31"/>
  <c r="K9"/>
  <c r="M19"/>
  <c r="Q19"/>
  <c r="M25"/>
  <c r="G9"/>
  <c r="I20"/>
  <c r="M20"/>
  <c r="E27"/>
  <c r="M11"/>
  <c r="B19"/>
  <c r="R24"/>
  <c r="O9"/>
  <c r="Q18"/>
  <c r="A19"/>
  <c r="A24"/>
  <c r="N24"/>
  <c r="O32"/>
  <c r="N16"/>
  <c r="B22"/>
  <c r="M18"/>
  <c r="I27"/>
  <c r="N33"/>
  <c r="F10"/>
  <c r="B12"/>
  <c r="L26"/>
  <c r="C12"/>
  <c r="N15"/>
  <c r="G23"/>
  <c r="L20"/>
  <c r="Q11"/>
  <c r="N20"/>
  <c r="F31"/>
  <c r="B33"/>
  <c r="M26"/>
  <c r="O29"/>
  <c r="E16"/>
  <c r="C24"/>
  <c r="R10"/>
  <c r="N30"/>
  <c r="C18"/>
  <c r="R20"/>
  <c r="F27"/>
  <c r="P24"/>
  <c r="N27"/>
  <c r="O24"/>
  <c r="K11"/>
  <c r="R34"/>
  <c r="Q29"/>
  <c r="G31"/>
  <c r="Q21"/>
  <c r="G27"/>
  <c r="O12"/>
  <c r="K32"/>
  <c r="G21"/>
  <c r="F24"/>
  <c r="F29"/>
  <c r="J32"/>
  <c r="P32"/>
  <c r="N13"/>
  <c r="E11"/>
  <c r="R19"/>
  <c r="Q33"/>
  <c r="S14"/>
  <c r="S26"/>
  <c r="B14"/>
  <c r="G32"/>
  <c r="H14"/>
  <c r="O27"/>
  <c r="S10"/>
  <c r="H34"/>
  <c r="M29"/>
  <c r="A25"/>
  <c r="H17"/>
  <c r="A33"/>
  <c r="D33"/>
  <c r="Q32"/>
  <c r="S32"/>
  <c r="A28"/>
  <c r="F30"/>
  <c r="C25"/>
  <c r="D23"/>
  <c r="D10"/>
  <c r="N21"/>
  <c r="N29"/>
  <c r="P27"/>
  <c r="A12"/>
  <c r="K28"/>
  <c r="B25"/>
  <c r="D12"/>
  <c r="H27"/>
  <c r="S33"/>
  <c r="K21"/>
  <c r="C10"/>
  <c r="K20"/>
  <c r="B26"/>
  <c r="B13"/>
  <c r="G30"/>
  <c r="R17"/>
  <c r="R14"/>
  <c r="M12"/>
  <c r="J21"/>
  <c r="K13"/>
  <c r="D31"/>
  <c r="G10"/>
  <c r="P31"/>
  <c r="K33"/>
  <c r="E22"/>
  <c r="L16"/>
  <c r="F21"/>
  <c r="G16"/>
  <c r="R25"/>
  <c r="O18"/>
  <c r="B17"/>
  <c r="H26"/>
  <c r="R29"/>
  <c r="A17"/>
  <c r="H24"/>
  <c r="S25"/>
  <c r="F13"/>
  <c r="R12"/>
  <c r="N18"/>
  <c r="O13"/>
  <c r="M13"/>
  <c r="R32"/>
  <c r="L34"/>
  <c r="I23"/>
  <c r="I31"/>
  <c r="A29"/>
  <c r="A10"/>
  <c r="Q10"/>
  <c r="D34"/>
  <c r="I12"/>
  <c r="C20"/>
  <c r="G26"/>
  <c r="R22"/>
  <c r="J12"/>
  <c r="P14"/>
  <c r="S19"/>
  <c r="O16"/>
  <c r="J17"/>
  <c r="B34"/>
  <c r="L21"/>
  <c r="B30"/>
  <c r="M22"/>
  <c r="L27"/>
  <c r="O14"/>
  <c r="B16"/>
  <c r="J18"/>
  <c r="I10"/>
  <c r="G19"/>
  <c r="J24"/>
  <c r="H15"/>
  <c r="E28"/>
  <c r="P30"/>
  <c r="B10"/>
  <c r="S29"/>
  <c r="S27"/>
  <c r="C27"/>
  <c r="F11"/>
  <c r="S17"/>
  <c r="K15"/>
  <c r="Q13"/>
  <c r="P10"/>
  <c r="G20"/>
  <c r="N12"/>
  <c r="I30"/>
  <c r="B27"/>
  <c r="N26"/>
  <c r="I18"/>
  <c r="D25"/>
  <c r="O28"/>
  <c r="J30"/>
  <c r="D16"/>
  <c r="B20"/>
  <c r="L17"/>
  <c r="L29"/>
  <c r="J27"/>
  <c r="K31"/>
  <c r="L18"/>
  <c r="D32"/>
  <c r="J16"/>
  <c r="D21"/>
  <c r="K24"/>
  <c r="I34"/>
  <c r="J33"/>
  <c r="D11"/>
  <c r="D19"/>
  <c r="O11"/>
  <c r="D24"/>
  <c r="S21"/>
  <c r="C22"/>
  <c r="S23"/>
  <c r="B18"/>
  <c r="H16"/>
  <c r="J10"/>
  <c r="D18"/>
  <c r="N23"/>
  <c r="H13"/>
  <c r="O20"/>
  <c r="F28"/>
  <c r="D27"/>
  <c r="C13"/>
  <c r="S31"/>
  <c r="N10"/>
  <c r="H29"/>
  <c r="R13"/>
  <c r="R11"/>
  <c r="B29"/>
  <c r="P19"/>
  <c r="B23"/>
  <c r="B28"/>
  <c r="C14"/>
  <c r="C11"/>
  <c r="H23"/>
  <c r="P22"/>
  <c r="G22"/>
  <c r="D26"/>
  <c r="S28"/>
  <c r="R31"/>
  <c r="I26"/>
  <c r="R27"/>
  <c r="Q16"/>
  <c r="H31"/>
  <c r="J26"/>
  <c r="L13"/>
  <c r="G15"/>
  <c r="L10"/>
  <c r="C32"/>
  <c r="D22"/>
  <c r="O34"/>
  <c r="P34"/>
  <c r="Q34"/>
  <c r="H32"/>
  <c r="Q17"/>
  <c r="G25"/>
  <c r="O30"/>
  <c r="G33"/>
  <c r="J28"/>
  <c r="D20"/>
  <c r="I19"/>
  <c r="L11"/>
  <c r="S12"/>
  <c r="P17"/>
  <c r="K16"/>
  <c r="K34"/>
  <c r="G34"/>
  <c r="E32"/>
  <c r="K18"/>
  <c r="L32"/>
  <c r="J25"/>
  <c r="C30"/>
  <c r="O15"/>
  <c r="K10"/>
  <c r="A22"/>
  <c r="J29"/>
  <c r="L24"/>
  <c r="N11"/>
  <c r="H12"/>
  <c r="Q25"/>
  <c r="F16"/>
  <c r="F12"/>
  <c r="A16"/>
  <c r="I15"/>
  <c r="S22"/>
  <c r="P29"/>
  <c r="A15"/>
  <c r="O10"/>
  <c r="J14"/>
  <c r="B24"/>
  <c r="N9"/>
  <c r="G14"/>
  <c r="P16"/>
  <c r="M10"/>
  <c r="S15"/>
  <c r="B15"/>
  <c r="F17"/>
  <c r="A20"/>
  <c r="F26"/>
  <c r="H18"/>
  <c r="P15"/>
  <c r="Q24"/>
  <c r="K23"/>
  <c r="J22"/>
  <c r="R23"/>
  <c r="M30"/>
  <c r="Q14"/>
  <c r="N22"/>
  <c r="F33"/>
  <c r="O26"/>
  <c r="J15"/>
  <c r="C21"/>
  <c r="R28"/>
  <c r="G18"/>
  <c r="G28"/>
  <c r="G24"/>
  <c r="P13"/>
  <c r="B32"/>
  <c r="P9"/>
  <c r="H25"/>
  <c r="D28"/>
  <c r="R26"/>
  <c r="K26"/>
  <c r="L22"/>
  <c r="H19"/>
  <c r="N17"/>
  <c r="H22"/>
  <c r="B21"/>
  <c r="O19"/>
  <c r="N28"/>
  <c r="P11"/>
  <c r="F25"/>
  <c r="J13"/>
  <c r="K12"/>
  <c r="P21"/>
  <c r="K19"/>
  <c r="L28"/>
  <c r="G17"/>
  <c r="C33"/>
  <c r="J31"/>
  <c r="O31"/>
  <c r="H21"/>
  <c r="L33"/>
  <c r="R33"/>
  <c r="H33"/>
  <c r="D13"/>
  <c r="G12"/>
  <c r="G13"/>
  <c r="F14"/>
  <c r="F23"/>
  <c r="L25"/>
  <c r="L19"/>
  <c r="S34"/>
  <c r="P25"/>
  <c r="F15"/>
  <c r="C19"/>
  <c r="J34"/>
  <c r="I6" l="1"/>
  <c r="H6"/>
  <c r="K6"/>
  <c r="P6"/>
  <c r="T32"/>
  <c r="G6"/>
  <c r="F6"/>
  <c r="T28"/>
  <c r="N6"/>
  <c r="M6"/>
  <c r="T22"/>
  <c r="J6"/>
  <c r="O6"/>
  <c r="T11"/>
  <c r="T16"/>
  <c r="T27"/>
  <c r="T31"/>
  <c r="L6"/>
  <c r="T12"/>
  <c r="T24"/>
  <c r="T20"/>
  <c r="T15"/>
  <c r="T21"/>
  <c r="C8"/>
  <c r="T25"/>
  <c r="T18"/>
  <c r="T10"/>
  <c r="T34"/>
  <c r="T23"/>
  <c r="T33"/>
  <c r="T14"/>
  <c r="T13"/>
  <c r="T26"/>
  <c r="E6"/>
  <c r="T30"/>
  <c r="T17"/>
  <c r="T19"/>
  <c r="T29"/>
  <c r="S6" l="1"/>
</calcChain>
</file>

<file path=xl/sharedStrings.xml><?xml version="1.0" encoding="utf-8"?>
<sst xmlns="http://schemas.openxmlformats.org/spreadsheetml/2006/main" count="25" uniqueCount="25">
  <si>
    <t>3º REPASSE FNDE FOMENTO/PJA  - TOCANTINS  2019</t>
  </si>
  <si>
    <t>SUBTOTAIS:</t>
  </si>
  <si>
    <t>SUBT GERAL:</t>
  </si>
  <si>
    <t xml:space="preserve">REGIONAL 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</si>
  <si>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</si>
  <si>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</si>
  <si>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</si>
  <si>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</si>
  <si>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</si>
  <si>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</si>
  <si>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</si>
  <si>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</si>
  <si>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</si>
  <si>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E. M. JOVEM EM AÇÃO</t>
  </si>
  <si>
    <t>INDíGENA</t>
  </si>
  <si>
    <t>QUILOMB. INTEGRAL</t>
  </si>
  <si>
    <t>QUILOMB. NORMAL</t>
  </si>
  <si>
    <t>EJA PARCIAL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</si>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</sst>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>
  <fonts count="16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8"/>
      <name val="Arial"/>
    </font>
    <font>
      <b/>
      <sz val="9"/>
      <name val="Arial"/>
    </font>
    <font>
      <sz val="6"/>
      <name val="Arial"/>
    </font>
    <font>
      <sz val="10"/>
      <color rgb="FF000000"/>
      <name val="Arial"/>
      <family val="2"/>
    </font>
    <font>
      <b/>
      <sz val="34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D966"/>
        <bgColor rgb="FFFFD966"/>
      </patternFill>
    </fill>
    <fill>
      <patternFill patternType="solid">
        <fgColor rgb="FFEDE9CF"/>
        <bgColor rgb="FFEDE9CF"/>
      </patternFill>
    </fill>
    <fill>
      <patternFill patternType="solid">
        <fgColor rgb="FFD0E0E3"/>
        <bgColor rgb="FFD0E0E3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434343"/>
        <bgColor rgb="FF434343"/>
      </patternFill>
    </fill>
    <fill>
      <patternFill patternType="solid">
        <fgColor rgb="FFE6B8B7"/>
        <bgColor rgb="FFE6B8B7"/>
      </patternFill>
    </fill>
    <fill>
      <patternFill patternType="solid">
        <fgColor rgb="FFD9EAD3"/>
        <bgColor rgb="FFD9EAD3"/>
      </patternFill>
    </fill>
    <fill>
      <patternFill patternType="solid">
        <fgColor rgb="FFBDBDBD"/>
        <bgColor rgb="FFBDBDBD"/>
      </patternFill>
    </fill>
    <fill>
      <patternFill patternType="solid">
        <fgColor rgb="FFEAD1DC"/>
        <bgColor rgb="FFEAD1DC"/>
      </patternFill>
    </fill>
    <fill>
      <patternFill patternType="solid">
        <fgColor rgb="FF0C343D"/>
        <bgColor rgb="FF0C343D"/>
      </patternFill>
    </fill>
  </fills>
  <borders count="23">
    <border>
      <left/>
      <right/>
      <top/>
      <bottom/>
      <diagonal/>
    </border>
    <border>
      <left style="medium">
        <color rgb="FF1155CC"/>
      </left>
      <right/>
      <top/>
      <bottom/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thin">
        <color rgb="FF0B5394"/>
      </bottom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/>
      <right style="thin">
        <color rgb="FF0B5394"/>
      </right>
      <top style="thin">
        <color rgb="FF0B5394"/>
      </top>
      <bottom style="thin">
        <color rgb="FF0B5394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 style="thin">
        <color rgb="FF3C78D8"/>
      </left>
      <right style="thin">
        <color rgb="FF3C78D8"/>
      </right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11"/>
  </cellStyleXfs>
  <cellXfs count="58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 textRotation="90"/>
    </xf>
    <xf numFmtId="0" fontId="9" fillId="0" borderId="0" xfId="0" applyFont="1" applyAlignment="1">
      <alignment horizont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center" vertical="center" wrapText="1"/>
    </xf>
    <xf numFmtId="49" fontId="9" fillId="12" borderId="4" xfId="0" applyNumberFormat="1" applyFont="1" applyFill="1" applyBorder="1" applyAlignment="1">
      <alignment horizontal="center" textRotation="90"/>
    </xf>
    <xf numFmtId="0" fontId="9" fillId="12" borderId="7" xfId="0" applyFont="1" applyFill="1" applyBorder="1" applyAlignment="1">
      <alignment horizontal="center" textRotation="90" wrapText="1"/>
    </xf>
    <xf numFmtId="0" fontId="6" fillId="7" borderId="0" xfId="0" applyFont="1" applyFill="1" applyAlignment="1">
      <alignment horizontal="center" wrapText="1"/>
    </xf>
    <xf numFmtId="0" fontId="2" fillId="0" borderId="0" xfId="0" applyFont="1" applyAlignment="1"/>
    <xf numFmtId="0" fontId="13" fillId="14" borderId="9" xfId="0" applyFont="1" applyFill="1" applyBorder="1"/>
    <xf numFmtId="0" fontId="13" fillId="14" borderId="10" xfId="0" applyFont="1" applyFill="1" applyBorder="1" applyAlignment="1"/>
    <xf numFmtId="2" fontId="13" fillId="14" borderId="10" xfId="0" applyNumberFormat="1" applyFont="1" applyFill="1" applyBorder="1" applyAlignment="1"/>
    <xf numFmtId="4" fontId="13" fillId="14" borderId="10" xfId="0" applyNumberFormat="1" applyFont="1" applyFill="1" applyBorder="1" applyAlignment="1"/>
    <xf numFmtId="49" fontId="13" fillId="14" borderId="10" xfId="0" applyNumberFormat="1" applyFont="1" applyFill="1" applyBorder="1" applyAlignment="1"/>
    <xf numFmtId="0" fontId="13" fillId="14" borderId="8" xfId="0" applyFont="1" applyFill="1" applyBorder="1" applyAlignment="1"/>
    <xf numFmtId="49" fontId="2" fillId="0" borderId="0" xfId="0" applyNumberFormat="1" applyFont="1"/>
    <xf numFmtId="0" fontId="14" fillId="0" borderId="11" xfId="1" applyFont="1" applyBorder="1" applyAlignment="1"/>
    <xf numFmtId="0" fontId="0" fillId="0" borderId="0" xfId="0" applyFont="1" applyFill="1" applyAlignment="1"/>
    <xf numFmtId="0" fontId="0" fillId="0" borderId="11" xfId="0" applyFont="1" applyBorder="1" applyAlignment="1"/>
    <xf numFmtId="0" fontId="1" fillId="2" borderId="11" xfId="0" applyFont="1" applyFill="1" applyBorder="1" applyAlignment="1">
      <alignment horizontal="center" wrapText="1"/>
    </xf>
    <xf numFmtId="0" fontId="2" fillId="0" borderId="11" xfId="0" applyFont="1" applyFill="1" applyBorder="1"/>
    <xf numFmtId="0" fontId="3" fillId="0" borderId="11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0" fontId="10" fillId="6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0" fontId="2" fillId="5" borderId="15" xfId="0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2" fillId="5" borderId="16" xfId="0" applyFont="1" applyFill="1" applyBorder="1" applyAlignment="1">
      <alignment vertical="center" wrapText="1"/>
    </xf>
    <xf numFmtId="2" fontId="2" fillId="5" borderId="15" xfId="0" applyNumberFormat="1" applyFont="1" applyFill="1" applyBorder="1" applyAlignment="1">
      <alignment vertical="center" wrapText="1"/>
    </xf>
    <xf numFmtId="4" fontId="2" fillId="5" borderId="15" xfId="0" applyNumberFormat="1" applyFont="1" applyFill="1" applyBorder="1" applyAlignment="1">
      <alignment vertical="center" wrapText="1"/>
    </xf>
    <xf numFmtId="49" fontId="2" fillId="5" borderId="15" xfId="0" applyNumberFormat="1" applyFont="1" applyFill="1" applyBorder="1" applyAlignment="1">
      <alignment vertical="center" wrapText="1"/>
    </xf>
    <xf numFmtId="4" fontId="2" fillId="5" borderId="17" xfId="0" applyNumberFormat="1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2" fontId="2" fillId="2" borderId="15" xfId="0" applyNumberFormat="1" applyFont="1" applyFill="1" applyBorder="1" applyAlignment="1">
      <alignment vertical="center" wrapText="1"/>
    </xf>
    <xf numFmtId="4" fontId="2" fillId="2" borderId="15" xfId="0" applyNumberFormat="1" applyFont="1" applyFill="1" applyBorder="1" applyAlignment="1">
      <alignment vertical="center" wrapText="1"/>
    </xf>
    <xf numFmtId="49" fontId="2" fillId="2" borderId="15" xfId="0" applyNumberFormat="1" applyFont="1" applyFill="1" applyBorder="1" applyAlignment="1">
      <alignment vertical="center" wrapText="1"/>
    </xf>
    <xf numFmtId="4" fontId="2" fillId="2" borderId="17" xfId="0" applyNumberFormat="1" applyFont="1" applyFill="1" applyBorder="1" applyAlignment="1">
      <alignment vertical="center" wrapText="1"/>
    </xf>
    <xf numFmtId="0" fontId="1" fillId="3" borderId="18" xfId="0" applyFont="1" applyFill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7" fillId="9" borderId="20" xfId="0" applyNumberFormat="1" applyFont="1" applyFill="1" applyBorder="1" applyAlignment="1">
      <alignment vertical="center"/>
    </xf>
    <xf numFmtId="0" fontId="2" fillId="0" borderId="21" xfId="0" applyFont="1" applyBorder="1"/>
    <xf numFmtId="49" fontId="6" fillId="8" borderId="20" xfId="0" applyNumberFormat="1" applyFont="1" applyFill="1" applyBorder="1" applyAlignment="1">
      <alignment vertical="center"/>
    </xf>
    <xf numFmtId="0" fontId="2" fillId="0" borderId="20" xfId="0" applyFont="1" applyBorder="1"/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3209925</xdr:colOff>
      <xdr:row>0</xdr:row>
      <xdr:rowOff>200025</xdr:rowOff>
    </xdr:from>
    <xdr:ext cx="2295525" cy="885825"/>
    <xdr:pic>
      <xdr:nvPicPr>
        <xdr:cNvPr id="2" name="image4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38775" y="200025"/>
          <a:ext cx="2295525" cy="885825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419100</xdr:colOff>
      <xdr:row>0</xdr:row>
      <xdr:rowOff>266700</xdr:rowOff>
    </xdr:from>
    <xdr:ext cx="3448050" cy="876300"/>
    <xdr:pic>
      <xdr:nvPicPr>
        <xdr:cNvPr id="3" name="image2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63050" y="266700"/>
          <a:ext cx="3448050" cy="876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Z538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F18" sqref="F18"/>
    </sheetView>
  </sheetViews>
  <sheetFormatPr defaultColWidth="14.42578125" defaultRowHeight="15.75" customHeight="1"/>
  <cols>
    <col min="1" max="1" width="13.28515625" customWidth="1"/>
    <col min="2" max="2" width="20.140625" customWidth="1"/>
    <col min="3" max="3" width="48.7109375" customWidth="1"/>
    <col min="4" max="4" width="16.5703125" customWidth="1"/>
    <col min="5" max="5" width="9.85546875" customWidth="1"/>
    <col min="6" max="6" width="10" customWidth="1"/>
    <col min="7" max="9" width="10.85546875" customWidth="1"/>
    <col min="10" max="10" width="10.42578125" customWidth="1"/>
    <col min="11" max="11" width="12.7109375" customWidth="1"/>
    <col min="12" max="13" width="10.5703125" customWidth="1"/>
    <col min="14" max="14" width="12.140625" customWidth="1"/>
    <col min="15" max="15" width="11.42578125" customWidth="1"/>
    <col min="16" max="16" width="10.5703125" customWidth="1"/>
    <col min="17" max="17" width="6.7109375" customWidth="1"/>
    <col min="18" max="18" width="7.7109375" customWidth="1"/>
    <col min="19" max="19" width="9.7109375" customWidth="1"/>
    <col min="20" max="20" width="11.28515625" customWidth="1"/>
  </cols>
  <sheetData>
    <row r="1" spans="1:26" ht="24" customHeight="1">
      <c r="A1" s="27" t="s">
        <v>22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</row>
    <row r="2" spans="1:26" ht="24" customHeight="1">
      <c r="A2" s="27" t="s">
        <v>23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6" ht="24" customHeight="1">
      <c r="A3" s="27" t="s">
        <v>24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1:26" ht="24" customHeight="1" thickBot="1">
      <c r="A4" s="30"/>
      <c r="B4" s="30"/>
      <c r="C4" s="31"/>
      <c r="D4" s="32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4"/>
      <c r="R4" s="34"/>
      <c r="S4" s="33"/>
      <c r="T4" s="33"/>
      <c r="U4" s="28"/>
      <c r="V4" s="28"/>
      <c r="W4" s="28"/>
      <c r="X4" s="28"/>
      <c r="Y4" s="28"/>
      <c r="Z4" s="28"/>
    </row>
    <row r="5" spans="1:26" ht="36" customHeight="1" thickBot="1">
      <c r="A5" s="55" t="s">
        <v>0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7"/>
    </row>
    <row r="6" spans="1:26" ht="24" customHeight="1" thickBot="1">
      <c r="A6" s="30"/>
      <c r="B6" s="30"/>
      <c r="C6" s="30"/>
      <c r="D6" s="49" t="s">
        <v>1</v>
      </c>
      <c r="E6" s="50">
        <f ca="1">SUBTOTAL(9,E10:E34)</f>
        <v>0</v>
      </c>
      <c r="F6" s="50">
        <f ca="1">SUBTOTAL(9,F10:F34)</f>
        <v>0</v>
      </c>
      <c r="G6" s="50">
        <f ca="1">SUBTOTAL(9,G10:G34)</f>
        <v>0</v>
      </c>
      <c r="H6" s="50">
        <f ca="1">SUBTOTAL(9,H10:H34)</f>
        <v>0</v>
      </c>
      <c r="I6" s="50">
        <f ca="1">SUBTOTAL(9,I10:I34)</f>
        <v>0</v>
      </c>
      <c r="J6" s="50">
        <f ca="1">SUBTOTAL(9,J10:J34)</f>
        <v>0</v>
      </c>
      <c r="K6" s="50">
        <f ca="1">SUBTOTAL(9,K10:K34)</f>
        <v>0</v>
      </c>
      <c r="L6" s="50">
        <f ca="1">SUBTOTAL(9,L10:L34)</f>
        <v>8120</v>
      </c>
      <c r="M6" s="50">
        <f ca="1">SUBTOTAL(9,M10:M34)</f>
        <v>0</v>
      </c>
      <c r="N6" s="50">
        <f ca="1">SUBTOTAL(9,N10:N34)</f>
        <v>0</v>
      </c>
      <c r="O6" s="50">
        <f ca="1">SUBTOTAL(9,O10:O34)</f>
        <v>0</v>
      </c>
      <c r="P6" s="50">
        <f ca="1">SUBTOTAL(9,P10:P34)</f>
        <v>0</v>
      </c>
      <c r="Q6" s="53" t="s">
        <v>2</v>
      </c>
      <c r="R6" s="54"/>
      <c r="S6" s="51">
        <f ca="1">SUBTOTAL(9,T9:T34)</f>
        <v>8120</v>
      </c>
      <c r="T6" s="52"/>
    </row>
    <row r="7" spans="1:26" ht="15.75" customHeight="1" thickBot="1">
      <c r="A7" s="1"/>
      <c r="B7" s="1"/>
      <c r="C7" s="1"/>
      <c r="D7" s="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4"/>
      <c r="R7" s="4"/>
      <c r="S7" s="5"/>
    </row>
    <row r="8" spans="1:26" ht="55.5" customHeight="1" thickBot="1">
      <c r="A8" s="6" t="s">
        <v>3</v>
      </c>
      <c r="B8" s="7" t="s">
        <v>4</v>
      </c>
      <c r="C8" s="35" t="str">
        <f ca="1">"UNIDADES EXECUTORAS = " &amp; COUNTA(C9:C34)</f>
        <v>UNIDADES EXECUTORAS = 26</v>
      </c>
      <c r="D8" s="7" t="s">
        <v>5</v>
      </c>
      <c r="E8" s="8" t="s">
        <v>6</v>
      </c>
      <c r="F8" s="8" t="s">
        <v>7</v>
      </c>
      <c r="G8" s="9" t="s">
        <v>8</v>
      </c>
      <c r="H8" s="9" t="s">
        <v>9</v>
      </c>
      <c r="I8" s="10" t="s">
        <v>10</v>
      </c>
      <c r="J8" s="11" t="s">
        <v>11</v>
      </c>
      <c r="K8" s="11" t="s">
        <v>12</v>
      </c>
      <c r="L8" s="12" t="s">
        <v>13</v>
      </c>
      <c r="M8" s="13" t="s">
        <v>14</v>
      </c>
      <c r="N8" s="14" t="s">
        <v>15</v>
      </c>
      <c r="O8" s="14" t="s">
        <v>16</v>
      </c>
      <c r="P8" s="15" t="s">
        <v>17</v>
      </c>
      <c r="Q8" s="16" t="s">
        <v>18</v>
      </c>
      <c r="R8" s="16" t="s">
        <v>19</v>
      </c>
      <c r="S8" s="17" t="s">
        <v>20</v>
      </c>
      <c r="T8" s="18" t="s">
        <v>21</v>
      </c>
    </row>
    <row r="9" spans="1:26" ht="12.75" customHeight="1">
      <c r="A9" s="20" t="str">
        <f ca="1">IFERROR(__xludf.DUMMYFUNCTION("Query(iRep1,""SELECT A,B,C,D,E,F,G,H,M,N,O,P,Q,R,S,T,U,V,W"")"),"")</f>
        <v/>
      </c>
      <c r="B9" s="21" t="str">
        <f ca="1">IFERROR(__xludf.DUMMYFUNCTION("""COMPUTED_VALUE"""),"")</f>
        <v/>
      </c>
      <c r="C9" s="21" t="str">
        <f ca="1">IFERROR(__xludf.DUMMYFUNCTION("""COMPUTED_VALUE"""),"")</f>
        <v/>
      </c>
      <c r="D9" s="21" t="str">
        <f ca="1">IFERROR(__xludf.DUMMYFUNCTION("""COMPUTED_VALUE"""),"")</f>
        <v/>
      </c>
      <c r="E9" s="22" t="str">
        <f ca="1">IFERROR(__xludf.DUMMYFUNCTION("""COMPUTED_VALUE"""),"product(21.4())")</f>
        <v>product(21.4())</v>
      </c>
      <c r="F9" s="23" t="str">
        <f ca="1">IFERROR(__xludf.DUMMYFUNCTION("""COMPUTED_VALUE"""),"product(10.6())")</f>
        <v>product(10.6())</v>
      </c>
      <c r="G9" s="23" t="str">
        <f ca="1">IFERROR(__xludf.DUMMYFUNCTION("""COMPUTED_VALUE"""),"product(21.4())")</f>
        <v>product(21.4())</v>
      </c>
      <c r="H9" s="23" t="str">
        <f ca="1">IFERROR(__xludf.DUMMYFUNCTION("""COMPUTED_VALUE"""),"product(7.2())")</f>
        <v>product(7.2())</v>
      </c>
      <c r="I9" s="23" t="str">
        <f ca="1">IFERROR(__xludf.DUMMYFUNCTION("""COMPUTED_VALUE"""),"product(10.6())")</f>
        <v>product(10.6())</v>
      </c>
      <c r="J9" s="23" t="str">
        <f ca="1">IFERROR(__xludf.DUMMYFUNCTION("""COMPUTED_VALUE"""),"product(21.4())")</f>
        <v>product(21.4())</v>
      </c>
      <c r="K9" s="23" t="str">
        <f ca="1">IFERROR(__xludf.DUMMYFUNCTION("""COMPUTED_VALUE"""),"product(7.2())")</f>
        <v>product(7.2())</v>
      </c>
      <c r="L9" s="23" t="str">
        <f ca="1">IFERROR(__xludf.DUMMYFUNCTION("""COMPUTED_VALUE"""),"product(40())")</f>
        <v>product(40())</v>
      </c>
      <c r="M9" s="23" t="str">
        <f ca="1">IFERROR(__xludf.DUMMYFUNCTION("""COMPUTED_VALUE"""),"product(12.8())")</f>
        <v>product(12.8())</v>
      </c>
      <c r="N9" s="23" t="str">
        <f ca="1">IFERROR(__xludf.DUMMYFUNCTION("""COMPUTED_VALUE"""),"product(21.4())")</f>
        <v>product(21.4())</v>
      </c>
      <c r="O9" s="23" t="str">
        <f ca="1">IFERROR(__xludf.DUMMYFUNCTION("""COMPUTED_VALUE"""),"product(12.8())")</f>
        <v>product(12.8())</v>
      </c>
      <c r="P9" s="23" t="str">
        <f ca="1">IFERROR(__xludf.DUMMYFUNCTION("""COMPUTED_VALUE"""),"product(6.4())")</f>
        <v>product(6.4())</v>
      </c>
      <c r="Q9" s="24" t="str">
        <f ca="1">IFERROR(__xludf.DUMMYFUNCTION("""COMPUTED_VALUE"""),"")</f>
        <v/>
      </c>
      <c r="R9" s="24" t="str">
        <f ca="1">IFERROR(__xludf.DUMMYFUNCTION("""COMPUTED_VALUE"""),"")</f>
        <v/>
      </c>
      <c r="S9" s="25" t="str">
        <f ca="1">IFERROR(__xludf.DUMMYFUNCTION("""COMPUTED_VALUE"""),"")</f>
        <v/>
      </c>
      <c r="T9" s="23"/>
      <c r="U9" s="19"/>
    </row>
    <row r="10" spans="1:26" s="38" customFormat="1" ht="27" customHeight="1">
      <c r="A10" s="39" t="str">
        <f ca="1">IFERROR(__xludf.DUMMYFUNCTION("""COMPUTED_VALUE"""),"Guaraí")</f>
        <v>Guaraí</v>
      </c>
      <c r="B10" s="37" t="str">
        <f ca="1">IFERROR(__xludf.DUMMYFUNCTION("""COMPUTED_VALUE"""),"Colmeia")</f>
        <v>Colmeia</v>
      </c>
      <c r="C10" s="37" t="str">
        <f ca="1">IFERROR(__xludf.DUMMYFUNCTION("""COMPUTED_VALUE"""),"A.A.  COL. EST. SERRA DAS CORDILHEIRAS")</f>
        <v>A.A.  COL. EST. SERRA DAS CORDILHEIRAS</v>
      </c>
      <c r="D10" s="37" t="str">
        <f ca="1">IFERROR(__xludf.DUMMYFUNCTION("""COMPUTED_VALUE"""),"01138330000100")</f>
        <v>01138330000100</v>
      </c>
      <c r="E10" s="40">
        <f ca="1">IFERROR(__xludf.DUMMYFUNCTION("""COMPUTED_VALUE"""),0)</f>
        <v>0</v>
      </c>
      <c r="F10" s="41">
        <f ca="1">IFERROR(__xludf.DUMMYFUNCTION("""COMPUTED_VALUE"""),0)</f>
        <v>0</v>
      </c>
      <c r="G10" s="41">
        <f ca="1">IFERROR(__xludf.DUMMYFUNCTION("""COMPUTED_VALUE"""),0)</f>
        <v>0</v>
      </c>
      <c r="H10" s="41">
        <f ca="1">IFERROR(__xludf.DUMMYFUNCTION("""COMPUTED_VALUE"""),0)</f>
        <v>0</v>
      </c>
      <c r="I10" s="41">
        <f ca="1">IFERROR(__xludf.DUMMYFUNCTION("""COMPUTED_VALUE"""),0)</f>
        <v>0</v>
      </c>
      <c r="J10" s="41">
        <f ca="1">IFERROR(__xludf.DUMMYFUNCTION("""COMPUTED_VALUE"""),0)</f>
        <v>0</v>
      </c>
      <c r="K10" s="41">
        <f ca="1">IFERROR(__xludf.DUMMYFUNCTION("""COMPUTED_VALUE"""),0)</f>
        <v>0</v>
      </c>
      <c r="L10" s="41">
        <f ca="1">IFERROR(__xludf.DUMMYFUNCTION("""COMPUTED_VALUE"""),0)</f>
        <v>0</v>
      </c>
      <c r="M10" s="41">
        <f ca="1">IFERROR(__xludf.DUMMYFUNCTION("""COMPUTED_VALUE"""),0)</f>
        <v>0</v>
      </c>
      <c r="N10" s="41">
        <f ca="1">IFERROR(__xludf.DUMMYFUNCTION("""COMPUTED_VALUE"""),0)</f>
        <v>0</v>
      </c>
      <c r="O10" s="41">
        <f ca="1">IFERROR(__xludf.DUMMYFUNCTION("""COMPUTED_VALUE"""),0)</f>
        <v>0</v>
      </c>
      <c r="P10" s="41">
        <f ca="1">IFERROR(__xludf.DUMMYFUNCTION("""COMPUTED_VALUE"""),0)</f>
        <v>0</v>
      </c>
      <c r="Q10" s="42" t="str">
        <f ca="1">IFERROR(__xludf.DUMMYFUNCTION("""COMPUTED_VALUE"""),"001")</f>
        <v>001</v>
      </c>
      <c r="R10" s="42" t="str">
        <f ca="1">IFERROR(__xludf.DUMMYFUNCTION("""COMPUTED_VALUE"""),"1306")</f>
        <v>1306</v>
      </c>
      <c r="S10" s="42" t="str">
        <f ca="1">IFERROR(__xludf.DUMMYFUNCTION("""COMPUTED_VALUE"""),"102776")</f>
        <v>102776</v>
      </c>
      <c r="T10" s="43">
        <f t="shared" ref="T10:T442" ca="1" si="0">SUM(E10:P10)</f>
        <v>0</v>
      </c>
    </row>
    <row r="11" spans="1:26" s="38" customFormat="1" ht="27" customHeight="1">
      <c r="A11" s="44" t="str">
        <f ca="1">IFERROR(__xludf.DUMMYFUNCTION("""COMPUTED_VALUE"""),"Guaraí")</f>
        <v>Guaraí</v>
      </c>
      <c r="B11" s="36" t="str">
        <f ca="1">IFERROR(__xludf.DUMMYFUNCTION("""COMPUTED_VALUE"""),"Colmeia")</f>
        <v>Colmeia</v>
      </c>
      <c r="C11" s="36" t="str">
        <f ca="1">IFERROR(__xludf.DUMMYFUNCTION("""COMPUTED_VALUE"""),"A..A. ESC. ESPECIAL  FILHOS DA LUZ")</f>
        <v>A..A. ESC. ESPECIAL  FILHOS DA LUZ</v>
      </c>
      <c r="D11" s="36" t="str">
        <f ca="1">IFERROR(__xludf.DUMMYFUNCTION("""COMPUTED_VALUE"""),"07921086000134")</f>
        <v>07921086000134</v>
      </c>
      <c r="E11" s="45">
        <f ca="1">IFERROR(__xludf.DUMMYFUNCTION("""COMPUTED_VALUE"""),0)</f>
        <v>0</v>
      </c>
      <c r="F11" s="46">
        <f ca="1">IFERROR(__xludf.DUMMYFUNCTION("""COMPUTED_VALUE"""),0)</f>
        <v>0</v>
      </c>
      <c r="G11" s="46">
        <f ca="1">IFERROR(__xludf.DUMMYFUNCTION("""COMPUTED_VALUE"""),0)</f>
        <v>0</v>
      </c>
      <c r="H11" s="46">
        <f ca="1">IFERROR(__xludf.DUMMYFUNCTION("""COMPUTED_VALUE"""),0)</f>
        <v>0</v>
      </c>
      <c r="I11" s="46">
        <f ca="1">IFERROR(__xludf.DUMMYFUNCTION("""COMPUTED_VALUE"""),0)</f>
        <v>0</v>
      </c>
      <c r="J11" s="46">
        <f ca="1">IFERROR(__xludf.DUMMYFUNCTION("""COMPUTED_VALUE"""),0)</f>
        <v>0</v>
      </c>
      <c r="K11" s="46">
        <f ca="1">IFERROR(__xludf.DUMMYFUNCTION("""COMPUTED_VALUE"""),0)</f>
        <v>0</v>
      </c>
      <c r="L11" s="46">
        <f ca="1">IFERROR(__xludf.DUMMYFUNCTION("""COMPUTED_VALUE"""),0)</f>
        <v>0</v>
      </c>
      <c r="M11" s="46">
        <f ca="1">IFERROR(__xludf.DUMMYFUNCTION("""COMPUTED_VALUE"""),0)</f>
        <v>0</v>
      </c>
      <c r="N11" s="46">
        <f ca="1">IFERROR(__xludf.DUMMYFUNCTION("""COMPUTED_VALUE"""),0)</f>
        <v>0</v>
      </c>
      <c r="O11" s="46">
        <f ca="1">IFERROR(__xludf.DUMMYFUNCTION("""COMPUTED_VALUE"""),0)</f>
        <v>0</v>
      </c>
      <c r="P11" s="46">
        <f ca="1">IFERROR(__xludf.DUMMYFUNCTION("""COMPUTED_VALUE"""),0)</f>
        <v>0</v>
      </c>
      <c r="Q11" s="47" t="str">
        <f ca="1">IFERROR(__xludf.DUMMYFUNCTION("""COMPUTED_VALUE"""),"001")</f>
        <v>001</v>
      </c>
      <c r="R11" s="47" t="str">
        <f ca="1">IFERROR(__xludf.DUMMYFUNCTION("""COMPUTED_VALUE"""),"1306")</f>
        <v>1306</v>
      </c>
      <c r="S11" s="47" t="str">
        <f ca="1">IFERROR(__xludf.DUMMYFUNCTION("""COMPUTED_VALUE"""),"167940")</f>
        <v>167940</v>
      </c>
      <c r="T11" s="48">
        <f t="shared" ca="1" si="0"/>
        <v>0</v>
      </c>
    </row>
    <row r="12" spans="1:26" s="38" customFormat="1" ht="27" customHeight="1">
      <c r="A12" s="39" t="str">
        <f ca="1">IFERROR(__xludf.DUMMYFUNCTION("""COMPUTED_VALUE"""),"Guaraí")</f>
        <v>Guaraí</v>
      </c>
      <c r="B12" s="37" t="str">
        <f ca="1">IFERROR(__xludf.DUMMYFUNCTION("""COMPUTED_VALUE"""),"Colmeia")</f>
        <v>Colmeia</v>
      </c>
      <c r="C12" s="37" t="str">
        <f ca="1">IFERROR(__xludf.DUMMYFUNCTION("""COMPUTED_VALUE"""),"A.A. ESC. EST. ARY RIBEIRO VALADAO FILHO")</f>
        <v>A.A. ESC. EST. ARY RIBEIRO VALADAO FILHO</v>
      </c>
      <c r="D12" s="37" t="str">
        <f ca="1">IFERROR(__xludf.DUMMYFUNCTION("""COMPUTED_VALUE"""),"01138331000155")</f>
        <v>01138331000155</v>
      </c>
      <c r="E12" s="40">
        <f ca="1">IFERROR(__xludf.DUMMYFUNCTION("""COMPUTED_VALUE"""),0)</f>
        <v>0</v>
      </c>
      <c r="F12" s="41">
        <f ca="1">IFERROR(__xludf.DUMMYFUNCTION("""COMPUTED_VALUE"""),0)</f>
        <v>0</v>
      </c>
      <c r="G12" s="41">
        <f ca="1">IFERROR(__xludf.DUMMYFUNCTION("""COMPUTED_VALUE"""),0)</f>
        <v>0</v>
      </c>
      <c r="H12" s="41">
        <f ca="1">IFERROR(__xludf.DUMMYFUNCTION("""COMPUTED_VALUE"""),0)</f>
        <v>0</v>
      </c>
      <c r="I12" s="41">
        <f ca="1">IFERROR(__xludf.DUMMYFUNCTION("""COMPUTED_VALUE"""),0)</f>
        <v>0</v>
      </c>
      <c r="J12" s="41">
        <f ca="1">IFERROR(__xludf.DUMMYFUNCTION("""COMPUTED_VALUE"""),0)</f>
        <v>0</v>
      </c>
      <c r="K12" s="41">
        <f ca="1">IFERROR(__xludf.DUMMYFUNCTION("""COMPUTED_VALUE"""),0)</f>
        <v>0</v>
      </c>
      <c r="L12" s="41">
        <f ca="1">IFERROR(__xludf.DUMMYFUNCTION("""COMPUTED_VALUE"""),0)</f>
        <v>0</v>
      </c>
      <c r="M12" s="41">
        <f ca="1">IFERROR(__xludf.DUMMYFUNCTION("""COMPUTED_VALUE"""),0)</f>
        <v>0</v>
      </c>
      <c r="N12" s="41">
        <f ca="1">IFERROR(__xludf.DUMMYFUNCTION("""COMPUTED_VALUE"""),0)</f>
        <v>0</v>
      </c>
      <c r="O12" s="41">
        <f ca="1">IFERROR(__xludf.DUMMYFUNCTION("""COMPUTED_VALUE"""),0)</f>
        <v>0</v>
      </c>
      <c r="P12" s="41">
        <f ca="1">IFERROR(__xludf.DUMMYFUNCTION("""COMPUTED_VALUE"""),0)</f>
        <v>0</v>
      </c>
      <c r="Q12" s="42" t="str">
        <f ca="1">IFERROR(__xludf.DUMMYFUNCTION("""COMPUTED_VALUE"""),"001")</f>
        <v>001</v>
      </c>
      <c r="R12" s="42" t="str">
        <f ca="1">IFERROR(__xludf.DUMMYFUNCTION("""COMPUTED_VALUE"""),"1306")</f>
        <v>1306</v>
      </c>
      <c r="S12" s="42" t="str">
        <f ca="1">IFERROR(__xludf.DUMMYFUNCTION("""COMPUTED_VALUE"""),"102806")</f>
        <v>102806</v>
      </c>
      <c r="T12" s="43">
        <f t="shared" ca="1" si="0"/>
        <v>0</v>
      </c>
    </row>
    <row r="13" spans="1:26" s="38" customFormat="1" ht="27" customHeight="1">
      <c r="A13" s="44" t="str">
        <f ca="1">IFERROR(__xludf.DUMMYFUNCTION("""COMPUTED_VALUE"""),"Guaraí")</f>
        <v>Guaraí</v>
      </c>
      <c r="B13" s="36" t="str">
        <f ca="1">IFERROR(__xludf.DUMMYFUNCTION("""COMPUTED_VALUE"""),"Colmeia")</f>
        <v>Colmeia</v>
      </c>
      <c r="C13" s="36" t="str">
        <f ca="1">IFERROR(__xludf.DUMMYFUNCTION("""COMPUTED_VALUE"""),"A.A. ESC. EST. JUSCELINO K. DE OLIVEIRA")</f>
        <v>A.A. ESC. EST. JUSCELINO K. DE OLIVEIRA</v>
      </c>
      <c r="D13" s="36" t="str">
        <f ca="1">IFERROR(__xludf.DUMMYFUNCTION("""COMPUTED_VALUE"""),"01138328000131")</f>
        <v>01138328000131</v>
      </c>
      <c r="E13" s="45">
        <f ca="1">IFERROR(__xludf.DUMMYFUNCTION("""COMPUTED_VALUE"""),0)</f>
        <v>0</v>
      </c>
      <c r="F13" s="46">
        <f ca="1">IFERROR(__xludf.DUMMYFUNCTION("""COMPUTED_VALUE"""),0)</f>
        <v>0</v>
      </c>
      <c r="G13" s="46">
        <f ca="1">IFERROR(__xludf.DUMMYFUNCTION("""COMPUTED_VALUE"""),0)</f>
        <v>0</v>
      </c>
      <c r="H13" s="46">
        <f ca="1">IFERROR(__xludf.DUMMYFUNCTION("""COMPUTED_VALUE"""),0)</f>
        <v>0</v>
      </c>
      <c r="I13" s="46">
        <f ca="1">IFERROR(__xludf.DUMMYFUNCTION("""COMPUTED_VALUE"""),0)</f>
        <v>0</v>
      </c>
      <c r="J13" s="46">
        <f ca="1">IFERROR(__xludf.DUMMYFUNCTION("""COMPUTED_VALUE"""),0)</f>
        <v>0</v>
      </c>
      <c r="K13" s="46">
        <f ca="1">IFERROR(__xludf.DUMMYFUNCTION("""COMPUTED_VALUE"""),0)</f>
        <v>0</v>
      </c>
      <c r="L13" s="46">
        <f ca="1">IFERROR(__xludf.DUMMYFUNCTION("""COMPUTED_VALUE"""),0)</f>
        <v>0</v>
      </c>
      <c r="M13" s="46">
        <f ca="1">IFERROR(__xludf.DUMMYFUNCTION("""COMPUTED_VALUE"""),0)</f>
        <v>0</v>
      </c>
      <c r="N13" s="46">
        <f ca="1">IFERROR(__xludf.DUMMYFUNCTION("""COMPUTED_VALUE"""),0)</f>
        <v>0</v>
      </c>
      <c r="O13" s="46">
        <f ca="1">IFERROR(__xludf.DUMMYFUNCTION("""COMPUTED_VALUE"""),0)</f>
        <v>0</v>
      </c>
      <c r="P13" s="46">
        <f ca="1">IFERROR(__xludf.DUMMYFUNCTION("""COMPUTED_VALUE"""),0)</f>
        <v>0</v>
      </c>
      <c r="Q13" s="47" t="str">
        <f ca="1">IFERROR(__xludf.DUMMYFUNCTION("""COMPUTED_VALUE"""),"001")</f>
        <v>001</v>
      </c>
      <c r="R13" s="47" t="str">
        <f ca="1">IFERROR(__xludf.DUMMYFUNCTION("""COMPUTED_VALUE"""),"1306")</f>
        <v>1306</v>
      </c>
      <c r="S13" s="47" t="str">
        <f ca="1">IFERROR(__xludf.DUMMYFUNCTION("""COMPUTED_VALUE"""),"102768")</f>
        <v>102768</v>
      </c>
      <c r="T13" s="48">
        <f t="shared" ca="1" si="0"/>
        <v>0</v>
      </c>
    </row>
    <row r="14" spans="1:26" s="38" customFormat="1" ht="27" customHeight="1">
      <c r="A14" s="39" t="str">
        <f ca="1">IFERROR(__xludf.DUMMYFUNCTION("""COMPUTED_VALUE"""),"Guaraí")</f>
        <v>Guaraí</v>
      </c>
      <c r="B14" s="37" t="str">
        <f ca="1">IFERROR(__xludf.DUMMYFUNCTION("""COMPUTED_VALUE"""),"Couto Magalhaes")</f>
        <v>Couto Magalhaes</v>
      </c>
      <c r="C14" s="37" t="str">
        <f ca="1">IFERROR(__xludf.DUMMYFUNCTION("""COMPUTED_VALUE"""),"A.A. COL. EST. ARCHANGELA MILHOMEM")</f>
        <v>A.A. COL. EST. ARCHANGELA MILHOMEM</v>
      </c>
      <c r="D14" s="37" t="str">
        <f ca="1">IFERROR(__xludf.DUMMYFUNCTION("""COMPUTED_VALUE"""),"01138334000199")</f>
        <v>01138334000199</v>
      </c>
      <c r="E14" s="40">
        <f ca="1">IFERROR(__xludf.DUMMYFUNCTION("""COMPUTED_VALUE"""),0)</f>
        <v>0</v>
      </c>
      <c r="F14" s="41">
        <f ca="1">IFERROR(__xludf.DUMMYFUNCTION("""COMPUTED_VALUE"""),0)</f>
        <v>0</v>
      </c>
      <c r="G14" s="41">
        <f ca="1">IFERROR(__xludf.DUMMYFUNCTION("""COMPUTED_VALUE"""),0)</f>
        <v>0</v>
      </c>
      <c r="H14" s="41">
        <f ca="1">IFERROR(__xludf.DUMMYFUNCTION("""COMPUTED_VALUE"""),0)</f>
        <v>0</v>
      </c>
      <c r="I14" s="41">
        <f ca="1">IFERROR(__xludf.DUMMYFUNCTION("""COMPUTED_VALUE"""),0)</f>
        <v>0</v>
      </c>
      <c r="J14" s="41">
        <f ca="1">IFERROR(__xludf.DUMMYFUNCTION("""COMPUTED_VALUE"""),0)</f>
        <v>0</v>
      </c>
      <c r="K14" s="41">
        <f ca="1">IFERROR(__xludf.DUMMYFUNCTION("""COMPUTED_VALUE"""),0)</f>
        <v>0</v>
      </c>
      <c r="L14" s="41">
        <f ca="1">IFERROR(__xludf.DUMMYFUNCTION("""COMPUTED_VALUE"""),0)</f>
        <v>0</v>
      </c>
      <c r="M14" s="41">
        <f ca="1">IFERROR(__xludf.DUMMYFUNCTION("""COMPUTED_VALUE"""),0)</f>
        <v>0</v>
      </c>
      <c r="N14" s="41">
        <f ca="1">IFERROR(__xludf.DUMMYFUNCTION("""COMPUTED_VALUE"""),0)</f>
        <v>0</v>
      </c>
      <c r="O14" s="41">
        <f ca="1">IFERROR(__xludf.DUMMYFUNCTION("""COMPUTED_VALUE"""),0)</f>
        <v>0</v>
      </c>
      <c r="P14" s="41">
        <f ca="1">IFERROR(__xludf.DUMMYFUNCTION("""COMPUTED_VALUE"""),0)</f>
        <v>0</v>
      </c>
      <c r="Q14" s="42" t="str">
        <f ca="1">IFERROR(__xludf.DUMMYFUNCTION("""COMPUTED_VALUE"""),"001")</f>
        <v>001</v>
      </c>
      <c r="R14" s="42" t="str">
        <f ca="1">IFERROR(__xludf.DUMMYFUNCTION("""COMPUTED_VALUE"""),"2094")</f>
        <v>2094</v>
      </c>
      <c r="S14" s="42" t="str">
        <f ca="1">IFERROR(__xludf.DUMMYFUNCTION("""COMPUTED_VALUE"""),"50385")</f>
        <v>50385</v>
      </c>
      <c r="T14" s="43">
        <f t="shared" ca="1" si="0"/>
        <v>0</v>
      </c>
    </row>
    <row r="15" spans="1:26" s="38" customFormat="1" ht="27" customHeight="1">
      <c r="A15" s="44" t="str">
        <f ca="1">IFERROR(__xludf.DUMMYFUNCTION("""COMPUTED_VALUE"""),"Guaraí")</f>
        <v>Guaraí</v>
      </c>
      <c r="B15" s="36" t="str">
        <f ca="1">IFERROR(__xludf.DUMMYFUNCTION("""COMPUTED_VALUE"""),"Couto Magalhaes")</f>
        <v>Couto Magalhaes</v>
      </c>
      <c r="C15" s="36" t="str">
        <f ca="1">IFERROR(__xludf.DUMMYFUNCTION("""COMPUTED_VALUE"""),"A.A. ESC. ESPECIAL  DEUS É FIEL")</f>
        <v>A.A. ESC. ESPECIAL  DEUS É FIEL</v>
      </c>
      <c r="D15" s="36" t="str">
        <f ca="1">IFERROR(__xludf.DUMMYFUNCTION("""COMPUTED_VALUE"""),"17467216000164")</f>
        <v>17467216000164</v>
      </c>
      <c r="E15" s="45">
        <f ca="1">IFERROR(__xludf.DUMMYFUNCTION("""COMPUTED_VALUE"""),0)</f>
        <v>0</v>
      </c>
      <c r="F15" s="46">
        <f ca="1">IFERROR(__xludf.DUMMYFUNCTION("""COMPUTED_VALUE"""),0)</f>
        <v>0</v>
      </c>
      <c r="G15" s="46">
        <f ca="1">IFERROR(__xludf.DUMMYFUNCTION("""COMPUTED_VALUE"""),0)</f>
        <v>0</v>
      </c>
      <c r="H15" s="46">
        <f ca="1">IFERROR(__xludf.DUMMYFUNCTION("""COMPUTED_VALUE"""),0)</f>
        <v>0</v>
      </c>
      <c r="I15" s="46">
        <f ca="1">IFERROR(__xludf.DUMMYFUNCTION("""COMPUTED_VALUE"""),0)</f>
        <v>0</v>
      </c>
      <c r="J15" s="46">
        <f ca="1">IFERROR(__xludf.DUMMYFUNCTION("""COMPUTED_VALUE"""),0)</f>
        <v>0</v>
      </c>
      <c r="K15" s="46">
        <f ca="1">IFERROR(__xludf.DUMMYFUNCTION("""COMPUTED_VALUE"""),0)</f>
        <v>0</v>
      </c>
      <c r="L15" s="46">
        <f ca="1">IFERROR(__xludf.DUMMYFUNCTION("""COMPUTED_VALUE"""),0)</f>
        <v>0</v>
      </c>
      <c r="M15" s="46">
        <f ca="1">IFERROR(__xludf.DUMMYFUNCTION("""COMPUTED_VALUE"""),0)</f>
        <v>0</v>
      </c>
      <c r="N15" s="46">
        <f ca="1">IFERROR(__xludf.DUMMYFUNCTION("""COMPUTED_VALUE"""),0)</f>
        <v>0</v>
      </c>
      <c r="O15" s="46">
        <f ca="1">IFERROR(__xludf.DUMMYFUNCTION("""COMPUTED_VALUE"""),0)</f>
        <v>0</v>
      </c>
      <c r="P15" s="46">
        <f ca="1">IFERROR(__xludf.DUMMYFUNCTION("""COMPUTED_VALUE"""),0)</f>
        <v>0</v>
      </c>
      <c r="Q15" s="47" t="str">
        <f ca="1">IFERROR(__xludf.DUMMYFUNCTION("""COMPUTED_VALUE"""),"001")</f>
        <v>001</v>
      </c>
      <c r="R15" s="47" t="str">
        <f ca="1">IFERROR(__xludf.DUMMYFUNCTION("""COMPUTED_VALUE"""),"1306")</f>
        <v>1306</v>
      </c>
      <c r="S15" s="47" t="str">
        <f ca="1">IFERROR(__xludf.DUMMYFUNCTION("""COMPUTED_VALUE"""),"192376")</f>
        <v>192376</v>
      </c>
      <c r="T15" s="48">
        <f t="shared" ca="1" si="0"/>
        <v>0</v>
      </c>
    </row>
    <row r="16" spans="1:26" s="38" customFormat="1" ht="27" customHeight="1">
      <c r="A16" s="39" t="str">
        <f ca="1">IFERROR(__xludf.DUMMYFUNCTION("""COMPUTED_VALUE"""),"Guaraí")</f>
        <v>Guaraí</v>
      </c>
      <c r="B16" s="37" t="str">
        <f ca="1">IFERROR(__xludf.DUMMYFUNCTION("""COMPUTED_VALUE"""),"Couto Magalhaes")</f>
        <v>Couto Magalhaes</v>
      </c>
      <c r="C16" s="37" t="str">
        <f ca="1">IFERROR(__xludf.DUMMYFUNCTION("""COMPUTED_VALUE"""),"A.A. ESC. EST. ARLINDA ROSA DE SOUZA")</f>
        <v>A.A. ESC. EST. ARLINDA ROSA DE SOUZA</v>
      </c>
      <c r="D16" s="37" t="str">
        <f ca="1">IFERROR(__xludf.DUMMYFUNCTION("""COMPUTED_VALUE"""),"01221143000196")</f>
        <v>01221143000196</v>
      </c>
      <c r="E16" s="40">
        <f ca="1">IFERROR(__xludf.DUMMYFUNCTION("""COMPUTED_VALUE"""),0)</f>
        <v>0</v>
      </c>
      <c r="F16" s="41">
        <f ca="1">IFERROR(__xludf.DUMMYFUNCTION("""COMPUTED_VALUE"""),0)</f>
        <v>0</v>
      </c>
      <c r="G16" s="41">
        <f ca="1">IFERROR(__xludf.DUMMYFUNCTION("""COMPUTED_VALUE"""),0)</f>
        <v>0</v>
      </c>
      <c r="H16" s="41">
        <f ca="1">IFERROR(__xludf.DUMMYFUNCTION("""COMPUTED_VALUE"""),0)</f>
        <v>0</v>
      </c>
      <c r="I16" s="41">
        <f ca="1">IFERROR(__xludf.DUMMYFUNCTION("""COMPUTED_VALUE"""),0)</f>
        <v>0</v>
      </c>
      <c r="J16" s="41">
        <f ca="1">IFERROR(__xludf.DUMMYFUNCTION("""COMPUTED_VALUE"""),0)</f>
        <v>0</v>
      </c>
      <c r="K16" s="41">
        <f ca="1">IFERROR(__xludf.DUMMYFUNCTION("""COMPUTED_VALUE"""),0)</f>
        <v>0</v>
      </c>
      <c r="L16" s="41">
        <f ca="1">IFERROR(__xludf.DUMMYFUNCTION("""COMPUTED_VALUE"""),0)</f>
        <v>0</v>
      </c>
      <c r="M16" s="41">
        <f ca="1">IFERROR(__xludf.DUMMYFUNCTION("""COMPUTED_VALUE"""),0)</f>
        <v>0</v>
      </c>
      <c r="N16" s="41">
        <f ca="1">IFERROR(__xludf.DUMMYFUNCTION("""COMPUTED_VALUE"""),0)</f>
        <v>0</v>
      </c>
      <c r="O16" s="41">
        <f ca="1">IFERROR(__xludf.DUMMYFUNCTION("""COMPUTED_VALUE"""),0)</f>
        <v>0</v>
      </c>
      <c r="P16" s="41">
        <f ca="1">IFERROR(__xludf.DUMMYFUNCTION("""COMPUTED_VALUE"""),0)</f>
        <v>0</v>
      </c>
      <c r="Q16" s="42" t="str">
        <f ca="1">IFERROR(__xludf.DUMMYFUNCTION("""COMPUTED_VALUE"""),"001")</f>
        <v>001</v>
      </c>
      <c r="R16" s="42" t="str">
        <f ca="1">IFERROR(__xludf.DUMMYFUNCTION("""COMPUTED_VALUE"""),"2094")</f>
        <v>2094</v>
      </c>
      <c r="S16" s="42" t="str">
        <f ca="1">IFERROR(__xludf.DUMMYFUNCTION("""COMPUTED_VALUE"""),"50350")</f>
        <v>50350</v>
      </c>
      <c r="T16" s="43">
        <f t="shared" ca="1" si="0"/>
        <v>0</v>
      </c>
    </row>
    <row r="17" spans="1:20" s="38" customFormat="1" ht="27" customHeight="1">
      <c r="A17" s="44" t="str">
        <f ca="1">IFERROR(__xludf.DUMMYFUNCTION("""COMPUTED_VALUE"""),"Guaraí")</f>
        <v>Guaraí</v>
      </c>
      <c r="B17" s="36" t="str">
        <f ca="1">IFERROR(__xludf.DUMMYFUNCTION("""COMPUTED_VALUE"""),"Couto Magalhaes")</f>
        <v>Couto Magalhaes</v>
      </c>
      <c r="C17" s="36" t="str">
        <f ca="1">IFERROR(__xludf.DUMMYFUNCTION("""COMPUTED_VALUE"""),"A.A. ESCOLAR DA E. EST.ULTIMO DE CARVALHO")</f>
        <v>A.A. ESCOLAR DA E. EST.ULTIMO DE CARVALHO</v>
      </c>
      <c r="D17" s="36" t="str">
        <f ca="1">IFERROR(__xludf.DUMMYFUNCTION("""COMPUTED_VALUE"""),"04315063000198")</f>
        <v>04315063000198</v>
      </c>
      <c r="E17" s="45">
        <f ca="1">IFERROR(__xludf.DUMMYFUNCTION("""COMPUTED_VALUE"""),0)</f>
        <v>0</v>
      </c>
      <c r="F17" s="46">
        <f ca="1">IFERROR(__xludf.DUMMYFUNCTION("""COMPUTED_VALUE"""),0)</f>
        <v>0</v>
      </c>
      <c r="G17" s="46">
        <f ca="1">IFERROR(__xludf.DUMMYFUNCTION("""COMPUTED_VALUE"""),0)</f>
        <v>0</v>
      </c>
      <c r="H17" s="46">
        <f ca="1">IFERROR(__xludf.DUMMYFUNCTION("""COMPUTED_VALUE"""),0)</f>
        <v>0</v>
      </c>
      <c r="I17" s="46">
        <f ca="1">IFERROR(__xludf.DUMMYFUNCTION("""COMPUTED_VALUE"""),0)</f>
        <v>0</v>
      </c>
      <c r="J17" s="46">
        <f ca="1">IFERROR(__xludf.DUMMYFUNCTION("""COMPUTED_VALUE"""),0)</f>
        <v>0</v>
      </c>
      <c r="K17" s="46">
        <f ca="1">IFERROR(__xludf.DUMMYFUNCTION("""COMPUTED_VALUE"""),0)</f>
        <v>0</v>
      </c>
      <c r="L17" s="46">
        <f ca="1">IFERROR(__xludf.DUMMYFUNCTION("""COMPUTED_VALUE"""),0)</f>
        <v>0</v>
      </c>
      <c r="M17" s="46">
        <f ca="1">IFERROR(__xludf.DUMMYFUNCTION("""COMPUTED_VALUE"""),0)</f>
        <v>0</v>
      </c>
      <c r="N17" s="46">
        <f ca="1">IFERROR(__xludf.DUMMYFUNCTION("""COMPUTED_VALUE"""),0)</f>
        <v>0</v>
      </c>
      <c r="O17" s="46">
        <f ca="1">IFERROR(__xludf.DUMMYFUNCTION("""COMPUTED_VALUE"""),0)</f>
        <v>0</v>
      </c>
      <c r="P17" s="46">
        <f ca="1">IFERROR(__xludf.DUMMYFUNCTION("""COMPUTED_VALUE"""),0)</f>
        <v>0</v>
      </c>
      <c r="Q17" s="47" t="str">
        <f ca="1">IFERROR(__xludf.DUMMYFUNCTION("""COMPUTED_VALUE"""),"001")</f>
        <v>001</v>
      </c>
      <c r="R17" s="47" t="str">
        <f ca="1">IFERROR(__xludf.DUMMYFUNCTION("""COMPUTED_VALUE"""),"1306")</f>
        <v>1306</v>
      </c>
      <c r="S17" s="47" t="str">
        <f ca="1">IFERROR(__xludf.DUMMYFUNCTION("""COMPUTED_VALUE"""),"74802")</f>
        <v>74802</v>
      </c>
      <c r="T17" s="48">
        <f t="shared" ca="1" si="0"/>
        <v>0</v>
      </c>
    </row>
    <row r="18" spans="1:20" s="38" customFormat="1" ht="27" customHeight="1">
      <c r="A18" s="39" t="str">
        <f ca="1">IFERROR(__xludf.DUMMYFUNCTION("""COMPUTED_VALUE"""),"Guaraí")</f>
        <v>Guaraí</v>
      </c>
      <c r="B18" s="37" t="str">
        <f ca="1">IFERROR(__xludf.DUMMYFUNCTION("""COMPUTED_VALUE"""),"Fortaleza do Tabocao")</f>
        <v>Fortaleza do Tabocao</v>
      </c>
      <c r="C18" s="37" t="str">
        <f ca="1">IFERROR(__xludf.DUMMYFUNCTION("""COMPUTED_VALUE"""),"ASSOC. DE APOIO A ESCOLA ESPECIAL EDSON DUTRA")</f>
        <v>ASSOC. DE APOIO A ESCOLA ESPECIAL EDSON DUTRA</v>
      </c>
      <c r="D18" s="37" t="str">
        <f ca="1">IFERROR(__xludf.DUMMYFUNCTION("""COMPUTED_VALUE"""),"09405159000160")</f>
        <v>09405159000160</v>
      </c>
      <c r="E18" s="40">
        <f ca="1">IFERROR(__xludf.DUMMYFUNCTION("""COMPUTED_VALUE"""),0)</f>
        <v>0</v>
      </c>
      <c r="F18" s="41">
        <f ca="1">IFERROR(__xludf.DUMMYFUNCTION("""COMPUTED_VALUE"""),0)</f>
        <v>0</v>
      </c>
      <c r="G18" s="41">
        <f ca="1">IFERROR(__xludf.DUMMYFUNCTION("""COMPUTED_VALUE"""),0)</f>
        <v>0</v>
      </c>
      <c r="H18" s="41">
        <f ca="1">IFERROR(__xludf.DUMMYFUNCTION("""COMPUTED_VALUE"""),0)</f>
        <v>0</v>
      </c>
      <c r="I18" s="41">
        <f ca="1">IFERROR(__xludf.DUMMYFUNCTION("""COMPUTED_VALUE"""),0)</f>
        <v>0</v>
      </c>
      <c r="J18" s="41">
        <f ca="1">IFERROR(__xludf.DUMMYFUNCTION("""COMPUTED_VALUE"""),0)</f>
        <v>0</v>
      </c>
      <c r="K18" s="41">
        <f ca="1">IFERROR(__xludf.DUMMYFUNCTION("""COMPUTED_VALUE"""),0)</f>
        <v>0</v>
      </c>
      <c r="L18" s="41">
        <f ca="1">IFERROR(__xludf.DUMMYFUNCTION("""COMPUTED_VALUE"""),0)</f>
        <v>0</v>
      </c>
      <c r="M18" s="41">
        <f ca="1">IFERROR(__xludf.DUMMYFUNCTION("""COMPUTED_VALUE"""),0)</f>
        <v>0</v>
      </c>
      <c r="N18" s="41">
        <f ca="1">IFERROR(__xludf.DUMMYFUNCTION("""COMPUTED_VALUE"""),0)</f>
        <v>0</v>
      </c>
      <c r="O18" s="41">
        <f ca="1">IFERROR(__xludf.DUMMYFUNCTION("""COMPUTED_VALUE"""),0)</f>
        <v>0</v>
      </c>
      <c r="P18" s="41">
        <f ca="1">IFERROR(__xludf.DUMMYFUNCTION("""COMPUTED_VALUE"""),0)</f>
        <v>0</v>
      </c>
      <c r="Q18" s="42" t="str">
        <f ca="1">IFERROR(__xludf.DUMMYFUNCTION("""COMPUTED_VALUE"""),"104")</f>
        <v>104</v>
      </c>
      <c r="R18" s="42" t="str">
        <f ca="1">IFERROR(__xludf.DUMMYFUNCTION("""COMPUTED_VALUE"""),"4481")</f>
        <v>4481</v>
      </c>
      <c r="S18" s="42" t="str">
        <f ca="1">IFERROR(__xludf.DUMMYFUNCTION("""COMPUTED_VALUE"""),"3982")</f>
        <v>3982</v>
      </c>
      <c r="T18" s="43">
        <f t="shared" ca="1" si="0"/>
        <v>0</v>
      </c>
    </row>
    <row r="19" spans="1:20" s="38" customFormat="1" ht="27" customHeight="1">
      <c r="A19" s="44" t="str">
        <f ca="1">IFERROR(__xludf.DUMMYFUNCTION("""COMPUTED_VALUE"""),"Guaraí")</f>
        <v>Guaraí</v>
      </c>
      <c r="B19" s="36" t="str">
        <f ca="1">IFERROR(__xludf.DUMMYFUNCTION("""COMPUTED_VALUE"""),"Fortaleza do Tabocao")</f>
        <v>Fortaleza do Tabocao</v>
      </c>
      <c r="C19" s="36" t="str">
        <f ca="1">IFERROR(__xludf.DUMMYFUNCTION("""COMPUTED_VALUE"""),"A.A. DA ESC. EST. MAJOR JUVENAL P.DE SOUZA")</f>
        <v>A.A. DA ESC. EST. MAJOR JUVENAL P.DE SOUZA</v>
      </c>
      <c r="D19" s="36" t="str">
        <f ca="1">IFERROR(__xludf.DUMMYFUNCTION("""COMPUTED_VALUE"""),"01408714000104")</f>
        <v>01408714000104</v>
      </c>
      <c r="E19" s="45">
        <f ca="1">IFERROR(__xludf.DUMMYFUNCTION("""COMPUTED_VALUE"""),0)</f>
        <v>0</v>
      </c>
      <c r="F19" s="46">
        <f ca="1">IFERROR(__xludf.DUMMYFUNCTION("""COMPUTED_VALUE"""),0)</f>
        <v>0</v>
      </c>
      <c r="G19" s="46">
        <f ca="1">IFERROR(__xludf.DUMMYFUNCTION("""COMPUTED_VALUE"""),0)</f>
        <v>0</v>
      </c>
      <c r="H19" s="46">
        <f ca="1">IFERROR(__xludf.DUMMYFUNCTION("""COMPUTED_VALUE"""),0)</f>
        <v>0</v>
      </c>
      <c r="I19" s="46">
        <f ca="1">IFERROR(__xludf.DUMMYFUNCTION("""COMPUTED_VALUE"""),0)</f>
        <v>0</v>
      </c>
      <c r="J19" s="46">
        <f ca="1">IFERROR(__xludf.DUMMYFUNCTION("""COMPUTED_VALUE"""),0)</f>
        <v>0</v>
      </c>
      <c r="K19" s="46">
        <f ca="1">IFERROR(__xludf.DUMMYFUNCTION("""COMPUTED_VALUE"""),0)</f>
        <v>0</v>
      </c>
      <c r="L19" s="46">
        <f ca="1">IFERROR(__xludf.DUMMYFUNCTION("""COMPUTED_VALUE"""),0)</f>
        <v>0</v>
      </c>
      <c r="M19" s="46">
        <f ca="1">IFERROR(__xludf.DUMMYFUNCTION("""COMPUTED_VALUE"""),0)</f>
        <v>0</v>
      </c>
      <c r="N19" s="46">
        <f ca="1">IFERROR(__xludf.DUMMYFUNCTION("""COMPUTED_VALUE"""),0)</f>
        <v>0</v>
      </c>
      <c r="O19" s="46">
        <f ca="1">IFERROR(__xludf.DUMMYFUNCTION("""COMPUTED_VALUE"""),0)</f>
        <v>0</v>
      </c>
      <c r="P19" s="46">
        <f ca="1">IFERROR(__xludf.DUMMYFUNCTION("""COMPUTED_VALUE"""),0)</f>
        <v>0</v>
      </c>
      <c r="Q19" s="47" t="str">
        <f ca="1">IFERROR(__xludf.DUMMYFUNCTION("""COMPUTED_VALUE"""),"001")</f>
        <v>001</v>
      </c>
      <c r="R19" s="47" t="str">
        <f ca="1">IFERROR(__xludf.DUMMYFUNCTION("""COMPUTED_VALUE"""),"2094")</f>
        <v>2094</v>
      </c>
      <c r="S19" s="47" t="str">
        <f ca="1">IFERROR(__xludf.DUMMYFUNCTION("""COMPUTED_VALUE"""),"46743X")</f>
        <v>46743X</v>
      </c>
      <c r="T19" s="48">
        <f t="shared" ca="1" si="0"/>
        <v>0</v>
      </c>
    </row>
    <row r="20" spans="1:20" s="38" customFormat="1" ht="27" customHeight="1">
      <c r="A20" s="39" t="str">
        <f ca="1">IFERROR(__xludf.DUMMYFUNCTION("""COMPUTED_VALUE"""),"Guaraí")</f>
        <v>Guaraí</v>
      </c>
      <c r="B20" s="37" t="str">
        <f ca="1">IFERROR(__xludf.DUMMYFUNCTION("""COMPUTED_VALUE"""),"Goianorte")</f>
        <v>Goianorte</v>
      </c>
      <c r="C20" s="37" t="str">
        <f ca="1">IFERROR(__xludf.DUMMYFUNCTION("""COMPUTED_VALUE"""),"A.A. DA ESC. EST. ANTENOR BARREIRA")</f>
        <v>A.A. DA ESC. EST. ANTENOR BARREIRA</v>
      </c>
      <c r="D20" s="37" t="str">
        <f ca="1">IFERROR(__xludf.DUMMYFUNCTION("""COMPUTED_VALUE"""),"02069808000150")</f>
        <v>02069808000150</v>
      </c>
      <c r="E20" s="40">
        <f ca="1">IFERROR(__xludf.DUMMYFUNCTION("""COMPUTED_VALUE"""),0)</f>
        <v>0</v>
      </c>
      <c r="F20" s="41">
        <f ca="1">IFERROR(__xludf.DUMMYFUNCTION("""COMPUTED_VALUE"""),0)</f>
        <v>0</v>
      </c>
      <c r="G20" s="41">
        <f ca="1">IFERROR(__xludf.DUMMYFUNCTION("""COMPUTED_VALUE"""),0)</f>
        <v>0</v>
      </c>
      <c r="H20" s="41">
        <f ca="1">IFERROR(__xludf.DUMMYFUNCTION("""COMPUTED_VALUE"""),0)</f>
        <v>0</v>
      </c>
      <c r="I20" s="41">
        <f ca="1">IFERROR(__xludf.DUMMYFUNCTION("""COMPUTED_VALUE"""),0)</f>
        <v>0</v>
      </c>
      <c r="J20" s="41">
        <f ca="1">IFERROR(__xludf.DUMMYFUNCTION("""COMPUTED_VALUE"""),0)</f>
        <v>0</v>
      </c>
      <c r="K20" s="41">
        <f ca="1">IFERROR(__xludf.DUMMYFUNCTION("""COMPUTED_VALUE"""),0)</f>
        <v>0</v>
      </c>
      <c r="L20" s="41">
        <f ca="1">IFERROR(__xludf.DUMMYFUNCTION("""COMPUTED_VALUE"""),0)</f>
        <v>0</v>
      </c>
      <c r="M20" s="41">
        <f ca="1">IFERROR(__xludf.DUMMYFUNCTION("""COMPUTED_VALUE"""),0)</f>
        <v>0</v>
      </c>
      <c r="N20" s="41">
        <f ca="1">IFERROR(__xludf.DUMMYFUNCTION("""COMPUTED_VALUE"""),0)</f>
        <v>0</v>
      </c>
      <c r="O20" s="41">
        <f ca="1">IFERROR(__xludf.DUMMYFUNCTION("""COMPUTED_VALUE"""),0)</f>
        <v>0</v>
      </c>
      <c r="P20" s="41">
        <f ca="1">IFERROR(__xludf.DUMMYFUNCTION("""COMPUTED_VALUE"""),0)</f>
        <v>0</v>
      </c>
      <c r="Q20" s="42" t="str">
        <f ca="1">IFERROR(__xludf.DUMMYFUNCTION("""COMPUTED_VALUE"""),"001")</f>
        <v>001</v>
      </c>
      <c r="R20" s="42" t="str">
        <f ca="1">IFERROR(__xludf.DUMMYFUNCTION("""COMPUTED_VALUE"""),"1306")</f>
        <v>1306</v>
      </c>
      <c r="S20" s="42" t="str">
        <f ca="1">IFERROR(__xludf.DUMMYFUNCTION("""COMPUTED_VALUE"""),"54186")</f>
        <v>54186</v>
      </c>
      <c r="T20" s="43">
        <f t="shared" ca="1" si="0"/>
        <v>0</v>
      </c>
    </row>
    <row r="21" spans="1:20" s="38" customFormat="1" ht="27" customHeight="1">
      <c r="A21" s="44" t="str">
        <f ca="1">IFERROR(__xludf.DUMMYFUNCTION("""COMPUTED_VALUE"""),"Guaraí")</f>
        <v>Guaraí</v>
      </c>
      <c r="B21" s="36" t="str">
        <f ca="1">IFERROR(__xludf.DUMMYFUNCTION("""COMPUTED_VALUE"""),"Goianorte")</f>
        <v>Goianorte</v>
      </c>
      <c r="C21" s="36" t="str">
        <f ca="1">IFERROR(__xludf.DUMMYFUNCTION("""COMPUTED_VALUE"""),"ASSOC. DE APOIO DA ESCOLA ESPECIAL NOVO PARAÍSO - APAE")</f>
        <v>ASSOC. DE APOIO DA ESCOLA ESPECIAL NOVO PARAÍSO - APAE</v>
      </c>
      <c r="D21" s="36" t="str">
        <f ca="1">IFERROR(__xludf.DUMMYFUNCTION("""COMPUTED_VALUE"""),"09510602000163")</f>
        <v>09510602000163</v>
      </c>
      <c r="E21" s="45">
        <f ca="1">IFERROR(__xludf.DUMMYFUNCTION("""COMPUTED_VALUE"""),0)</f>
        <v>0</v>
      </c>
      <c r="F21" s="46">
        <f ca="1">IFERROR(__xludf.DUMMYFUNCTION("""COMPUTED_VALUE"""),0)</f>
        <v>0</v>
      </c>
      <c r="G21" s="46">
        <f ca="1">IFERROR(__xludf.DUMMYFUNCTION("""COMPUTED_VALUE"""),0)</f>
        <v>0</v>
      </c>
      <c r="H21" s="46">
        <f ca="1">IFERROR(__xludf.DUMMYFUNCTION("""COMPUTED_VALUE"""),0)</f>
        <v>0</v>
      </c>
      <c r="I21" s="46">
        <f ca="1">IFERROR(__xludf.DUMMYFUNCTION("""COMPUTED_VALUE"""),0)</f>
        <v>0</v>
      </c>
      <c r="J21" s="46">
        <f ca="1">IFERROR(__xludf.DUMMYFUNCTION("""COMPUTED_VALUE"""),0)</f>
        <v>0</v>
      </c>
      <c r="K21" s="46">
        <f ca="1">IFERROR(__xludf.DUMMYFUNCTION("""COMPUTED_VALUE"""),0)</f>
        <v>0</v>
      </c>
      <c r="L21" s="46">
        <f ca="1">IFERROR(__xludf.DUMMYFUNCTION("""COMPUTED_VALUE"""),0)</f>
        <v>0</v>
      </c>
      <c r="M21" s="46">
        <f ca="1">IFERROR(__xludf.DUMMYFUNCTION("""COMPUTED_VALUE"""),0)</f>
        <v>0</v>
      </c>
      <c r="N21" s="46">
        <f ca="1">IFERROR(__xludf.DUMMYFUNCTION("""COMPUTED_VALUE"""),0)</f>
        <v>0</v>
      </c>
      <c r="O21" s="46">
        <f ca="1">IFERROR(__xludf.DUMMYFUNCTION("""COMPUTED_VALUE"""),0)</f>
        <v>0</v>
      </c>
      <c r="P21" s="46">
        <f ca="1">IFERROR(__xludf.DUMMYFUNCTION("""COMPUTED_VALUE"""),0)</f>
        <v>0</v>
      </c>
      <c r="Q21" s="47" t="str">
        <f ca="1">IFERROR(__xludf.DUMMYFUNCTION("""COMPUTED_VALUE"""),"001")</f>
        <v>001</v>
      </c>
      <c r="R21" s="47" t="str">
        <f ca="1">IFERROR(__xludf.DUMMYFUNCTION("""COMPUTED_VALUE"""),"1306")</f>
        <v>1306</v>
      </c>
      <c r="S21" s="47" t="str">
        <f ca="1">IFERROR(__xludf.DUMMYFUNCTION("""COMPUTED_VALUE"""),"138258")</f>
        <v>138258</v>
      </c>
      <c r="T21" s="48">
        <f t="shared" ca="1" si="0"/>
        <v>0</v>
      </c>
    </row>
    <row r="22" spans="1:20" s="38" customFormat="1" ht="27" customHeight="1">
      <c r="A22" s="39" t="str">
        <f ca="1">IFERROR(__xludf.DUMMYFUNCTION("""COMPUTED_VALUE"""),"Guaraí")</f>
        <v>Guaraí</v>
      </c>
      <c r="B22" s="37" t="str">
        <f ca="1">IFERROR(__xludf.DUMMYFUNCTION("""COMPUTED_VALUE"""),"Goianorte")</f>
        <v>Goianorte</v>
      </c>
      <c r="C22" s="37" t="str">
        <f ca="1">IFERROR(__xludf.DUMMYFUNCTION("""COMPUTED_VALUE"""),"A.A.  DA ESCOLA ESTADUAL MORRO DO MATO")</f>
        <v>A.A.  DA ESCOLA ESTADUAL MORRO DO MATO</v>
      </c>
      <c r="D22" s="37" t="str">
        <f ca="1">IFERROR(__xludf.DUMMYFUNCTION("""COMPUTED_VALUE"""),"01990368000107")</f>
        <v>01990368000107</v>
      </c>
      <c r="E22" s="40">
        <f ca="1">IFERROR(__xludf.DUMMYFUNCTION("""COMPUTED_VALUE"""),0)</f>
        <v>0</v>
      </c>
      <c r="F22" s="41">
        <f ca="1">IFERROR(__xludf.DUMMYFUNCTION("""COMPUTED_VALUE"""),0)</f>
        <v>0</v>
      </c>
      <c r="G22" s="41">
        <f ca="1">IFERROR(__xludf.DUMMYFUNCTION("""COMPUTED_VALUE"""),0)</f>
        <v>0</v>
      </c>
      <c r="H22" s="41">
        <f ca="1">IFERROR(__xludf.DUMMYFUNCTION("""COMPUTED_VALUE"""),0)</f>
        <v>0</v>
      </c>
      <c r="I22" s="41">
        <f ca="1">IFERROR(__xludf.DUMMYFUNCTION("""COMPUTED_VALUE"""),0)</f>
        <v>0</v>
      </c>
      <c r="J22" s="41">
        <f ca="1">IFERROR(__xludf.DUMMYFUNCTION("""COMPUTED_VALUE"""),0)</f>
        <v>0</v>
      </c>
      <c r="K22" s="41">
        <f ca="1">IFERROR(__xludf.DUMMYFUNCTION("""COMPUTED_VALUE"""),0)</f>
        <v>0</v>
      </c>
      <c r="L22" s="41">
        <f ca="1">IFERROR(__xludf.DUMMYFUNCTION("""COMPUTED_VALUE"""),0)</f>
        <v>0</v>
      </c>
      <c r="M22" s="41">
        <f ca="1">IFERROR(__xludf.DUMMYFUNCTION("""COMPUTED_VALUE"""),0)</f>
        <v>0</v>
      </c>
      <c r="N22" s="41">
        <f ca="1">IFERROR(__xludf.DUMMYFUNCTION("""COMPUTED_VALUE"""),0)</f>
        <v>0</v>
      </c>
      <c r="O22" s="41">
        <f ca="1">IFERROR(__xludf.DUMMYFUNCTION("""COMPUTED_VALUE"""),0)</f>
        <v>0</v>
      </c>
      <c r="P22" s="41">
        <f ca="1">IFERROR(__xludf.DUMMYFUNCTION("""COMPUTED_VALUE"""),0)</f>
        <v>0</v>
      </c>
      <c r="Q22" s="42" t="str">
        <f ca="1">IFERROR(__xludf.DUMMYFUNCTION("""COMPUTED_VALUE"""),"001")</f>
        <v>001</v>
      </c>
      <c r="R22" s="42" t="str">
        <f ca="1">IFERROR(__xludf.DUMMYFUNCTION("""COMPUTED_VALUE"""),"1306")</f>
        <v>1306</v>
      </c>
      <c r="S22" s="42" t="str">
        <f ca="1">IFERROR(__xludf.DUMMYFUNCTION("""COMPUTED_VALUE"""),"54178")</f>
        <v>54178</v>
      </c>
      <c r="T22" s="43">
        <f t="shared" ca="1" si="0"/>
        <v>0</v>
      </c>
    </row>
    <row r="23" spans="1:20" s="38" customFormat="1" ht="27" customHeight="1">
      <c r="A23" s="44" t="str">
        <f ca="1">IFERROR(__xludf.DUMMYFUNCTION("""COMPUTED_VALUE"""),"Guaraí")</f>
        <v>Guaraí</v>
      </c>
      <c r="B23" s="36" t="str">
        <f ca="1">IFERROR(__xludf.DUMMYFUNCTION("""COMPUTED_VALUE"""),"Guarai")</f>
        <v>Guarai</v>
      </c>
      <c r="C23" s="36" t="str">
        <f ca="1">IFERROR(__xludf.DUMMYFUNCTION("""COMPUTED_VALUE"""),"ASSOC. DE APOIO ESC. EST. OQUERLINA TORRES")</f>
        <v>ASSOC. DE APOIO ESC. EST. OQUERLINA TORRES</v>
      </c>
      <c r="D23" s="36" t="str">
        <f ca="1">IFERROR(__xludf.DUMMYFUNCTION("""COMPUTED_VALUE"""),"01421201000125")</f>
        <v>01421201000125</v>
      </c>
      <c r="E23" s="45">
        <f ca="1">IFERROR(__xludf.DUMMYFUNCTION("""COMPUTED_VALUE"""),0)</f>
        <v>0</v>
      </c>
      <c r="F23" s="46">
        <f ca="1">IFERROR(__xludf.DUMMYFUNCTION("""COMPUTED_VALUE"""),0)</f>
        <v>0</v>
      </c>
      <c r="G23" s="46">
        <f ca="1">IFERROR(__xludf.DUMMYFUNCTION("""COMPUTED_VALUE"""),0)</f>
        <v>0</v>
      </c>
      <c r="H23" s="46">
        <f ca="1">IFERROR(__xludf.DUMMYFUNCTION("""COMPUTED_VALUE"""),0)</f>
        <v>0</v>
      </c>
      <c r="I23" s="46">
        <f ca="1">IFERROR(__xludf.DUMMYFUNCTION("""COMPUTED_VALUE"""),0)</f>
        <v>0</v>
      </c>
      <c r="J23" s="46">
        <f ca="1">IFERROR(__xludf.DUMMYFUNCTION("""COMPUTED_VALUE"""),0)</f>
        <v>0</v>
      </c>
      <c r="K23" s="46">
        <f ca="1">IFERROR(__xludf.DUMMYFUNCTION("""COMPUTED_VALUE"""),0)</f>
        <v>0</v>
      </c>
      <c r="L23" s="46">
        <f ca="1">IFERROR(__xludf.DUMMYFUNCTION("""COMPUTED_VALUE"""),8120)</f>
        <v>8120</v>
      </c>
      <c r="M23" s="46">
        <f ca="1">IFERROR(__xludf.DUMMYFUNCTION("""COMPUTED_VALUE"""),0)</f>
        <v>0</v>
      </c>
      <c r="N23" s="46">
        <f ca="1">IFERROR(__xludf.DUMMYFUNCTION("""COMPUTED_VALUE"""),0)</f>
        <v>0</v>
      </c>
      <c r="O23" s="46">
        <f ca="1">IFERROR(__xludf.DUMMYFUNCTION("""COMPUTED_VALUE"""),0)</f>
        <v>0</v>
      </c>
      <c r="P23" s="46">
        <f ca="1">IFERROR(__xludf.DUMMYFUNCTION("""COMPUTED_VALUE"""),0)</f>
        <v>0</v>
      </c>
      <c r="Q23" s="47" t="str">
        <f ca="1">IFERROR(__xludf.DUMMYFUNCTION("""COMPUTED_VALUE"""),"001")</f>
        <v>001</v>
      </c>
      <c r="R23" s="47" t="str">
        <f ca="1">IFERROR(__xludf.DUMMYFUNCTION("""COMPUTED_VALUE"""),"2094")</f>
        <v>2094</v>
      </c>
      <c r="S23" s="47" t="str">
        <f ca="1">IFERROR(__xludf.DUMMYFUNCTION("""COMPUTED_VALUE"""),"19266X")</f>
        <v>19266X</v>
      </c>
      <c r="T23" s="48">
        <f t="shared" ca="1" si="0"/>
        <v>8120</v>
      </c>
    </row>
    <row r="24" spans="1:20" s="38" customFormat="1" ht="27" customHeight="1">
      <c r="A24" s="39" t="str">
        <f ca="1">IFERROR(__xludf.DUMMYFUNCTION("""COMPUTED_VALUE"""),"Guaraí")</f>
        <v>Guaraí</v>
      </c>
      <c r="B24" s="37" t="str">
        <f ca="1">IFERROR(__xludf.DUMMYFUNCTION("""COMPUTED_VALUE"""),"Guarai")</f>
        <v>Guarai</v>
      </c>
      <c r="C24" s="37" t="str">
        <f ca="1">IFERROR(__xludf.DUMMYFUNCTION("""COMPUTED_VALUE"""),"A.A.  AS ESC. EST. ANTONIO ALENCAR LEAO")</f>
        <v>A.A.  AS ESC. EST. ANTONIO ALENCAR LEAO</v>
      </c>
      <c r="D24" s="37" t="str">
        <f ca="1">IFERROR(__xludf.DUMMYFUNCTION("""COMPUTED_VALUE"""),"01575370000110")</f>
        <v>01575370000110</v>
      </c>
      <c r="E24" s="40">
        <f ca="1">IFERROR(__xludf.DUMMYFUNCTION("""COMPUTED_VALUE"""),0)</f>
        <v>0</v>
      </c>
      <c r="F24" s="41">
        <f ca="1">IFERROR(__xludf.DUMMYFUNCTION("""COMPUTED_VALUE"""),0)</f>
        <v>0</v>
      </c>
      <c r="G24" s="41">
        <f ca="1">IFERROR(__xludf.DUMMYFUNCTION("""COMPUTED_VALUE"""),0)</f>
        <v>0</v>
      </c>
      <c r="H24" s="41">
        <f ca="1">IFERROR(__xludf.DUMMYFUNCTION("""COMPUTED_VALUE"""),0)</f>
        <v>0</v>
      </c>
      <c r="I24" s="41">
        <f ca="1">IFERROR(__xludf.DUMMYFUNCTION("""COMPUTED_VALUE"""),0)</f>
        <v>0</v>
      </c>
      <c r="J24" s="41">
        <f ca="1">IFERROR(__xludf.DUMMYFUNCTION("""COMPUTED_VALUE"""),0)</f>
        <v>0</v>
      </c>
      <c r="K24" s="41">
        <f ca="1">IFERROR(__xludf.DUMMYFUNCTION("""COMPUTED_VALUE"""),0)</f>
        <v>0</v>
      </c>
      <c r="L24" s="41">
        <f ca="1">IFERROR(__xludf.DUMMYFUNCTION("""COMPUTED_VALUE"""),0)</f>
        <v>0</v>
      </c>
      <c r="M24" s="41">
        <f ca="1">IFERROR(__xludf.DUMMYFUNCTION("""COMPUTED_VALUE"""),0)</f>
        <v>0</v>
      </c>
      <c r="N24" s="41">
        <f ca="1">IFERROR(__xludf.DUMMYFUNCTION("""COMPUTED_VALUE"""),0)</f>
        <v>0</v>
      </c>
      <c r="O24" s="41">
        <f ca="1">IFERROR(__xludf.DUMMYFUNCTION("""COMPUTED_VALUE"""),0)</f>
        <v>0</v>
      </c>
      <c r="P24" s="41">
        <f ca="1">IFERROR(__xludf.DUMMYFUNCTION("""COMPUTED_VALUE"""),0)</f>
        <v>0</v>
      </c>
      <c r="Q24" s="42" t="str">
        <f ca="1">IFERROR(__xludf.DUMMYFUNCTION("""COMPUTED_VALUE"""),"001")</f>
        <v>001</v>
      </c>
      <c r="R24" s="42" t="str">
        <f ca="1">IFERROR(__xludf.DUMMYFUNCTION("""COMPUTED_VALUE"""),"2094")</f>
        <v>2094</v>
      </c>
      <c r="S24" s="42" t="str">
        <f ca="1">IFERROR(__xludf.DUMMYFUNCTION("""COMPUTED_VALUE"""),"476536")</f>
        <v>476536</v>
      </c>
      <c r="T24" s="43">
        <f t="shared" ca="1" si="0"/>
        <v>0</v>
      </c>
    </row>
    <row r="25" spans="1:20" s="38" customFormat="1" ht="27" customHeight="1">
      <c r="A25" s="44" t="str">
        <f ca="1">IFERROR(__xludf.DUMMYFUNCTION("""COMPUTED_VALUE"""),"Guaraí")</f>
        <v>Guaraí</v>
      </c>
      <c r="B25" s="36" t="str">
        <f ca="1">IFERROR(__xludf.DUMMYFUNCTION("""COMPUTED_VALUE"""),"Guarai")</f>
        <v>Guarai</v>
      </c>
      <c r="C25" s="36" t="str">
        <f ca="1">IFERROR(__xludf.DUMMYFUNCTION("""COMPUTED_VALUE"""),"A.A. DO COL. EST. DONA ANAIDES B.MIRANDA")</f>
        <v>A.A. DO COL. EST. DONA ANAIDES B.MIRANDA</v>
      </c>
      <c r="D25" s="36" t="str">
        <f ca="1">IFERROR(__xludf.DUMMYFUNCTION("""COMPUTED_VALUE"""),"01867376000160")</f>
        <v>01867376000160</v>
      </c>
      <c r="E25" s="45">
        <f ca="1">IFERROR(__xludf.DUMMYFUNCTION("""COMPUTED_VALUE"""),0)</f>
        <v>0</v>
      </c>
      <c r="F25" s="46">
        <f ca="1">IFERROR(__xludf.DUMMYFUNCTION("""COMPUTED_VALUE"""),0)</f>
        <v>0</v>
      </c>
      <c r="G25" s="46">
        <f ca="1">IFERROR(__xludf.DUMMYFUNCTION("""COMPUTED_VALUE"""),0)</f>
        <v>0</v>
      </c>
      <c r="H25" s="46">
        <f ca="1">IFERROR(__xludf.DUMMYFUNCTION("""COMPUTED_VALUE"""),0)</f>
        <v>0</v>
      </c>
      <c r="I25" s="46">
        <f ca="1">IFERROR(__xludf.DUMMYFUNCTION("""COMPUTED_VALUE"""),0)</f>
        <v>0</v>
      </c>
      <c r="J25" s="46">
        <f ca="1">IFERROR(__xludf.DUMMYFUNCTION("""COMPUTED_VALUE"""),0)</f>
        <v>0</v>
      </c>
      <c r="K25" s="46">
        <f ca="1">IFERROR(__xludf.DUMMYFUNCTION("""COMPUTED_VALUE"""),0)</f>
        <v>0</v>
      </c>
      <c r="L25" s="46">
        <f ca="1">IFERROR(__xludf.DUMMYFUNCTION("""COMPUTED_VALUE"""),0)</f>
        <v>0</v>
      </c>
      <c r="M25" s="46">
        <f ca="1">IFERROR(__xludf.DUMMYFUNCTION("""COMPUTED_VALUE"""),0)</f>
        <v>0</v>
      </c>
      <c r="N25" s="46">
        <f ca="1">IFERROR(__xludf.DUMMYFUNCTION("""COMPUTED_VALUE"""),0)</f>
        <v>0</v>
      </c>
      <c r="O25" s="46">
        <f ca="1">IFERROR(__xludf.DUMMYFUNCTION("""COMPUTED_VALUE"""),0)</f>
        <v>0</v>
      </c>
      <c r="P25" s="46">
        <f ca="1">IFERROR(__xludf.DUMMYFUNCTION("""COMPUTED_VALUE"""),0)</f>
        <v>0</v>
      </c>
      <c r="Q25" s="47" t="str">
        <f ca="1">IFERROR(__xludf.DUMMYFUNCTION("""COMPUTED_VALUE"""),"001")</f>
        <v>001</v>
      </c>
      <c r="R25" s="47" t="str">
        <f ca="1">IFERROR(__xludf.DUMMYFUNCTION("""COMPUTED_VALUE"""),"2094")</f>
        <v>2094</v>
      </c>
      <c r="S25" s="47" t="str">
        <f ca="1">IFERROR(__xludf.DUMMYFUNCTION("""COMPUTED_VALUE"""),"472123")</f>
        <v>472123</v>
      </c>
      <c r="T25" s="48">
        <f t="shared" ca="1" si="0"/>
        <v>0</v>
      </c>
    </row>
    <row r="26" spans="1:20" s="38" customFormat="1" ht="27" customHeight="1">
      <c r="A26" s="39" t="str">
        <f ca="1">IFERROR(__xludf.DUMMYFUNCTION("""COMPUTED_VALUE"""),"Guaraí")</f>
        <v>Guaraí</v>
      </c>
      <c r="B26" s="37" t="str">
        <f ca="1">IFERROR(__xludf.DUMMYFUNCTION("""COMPUTED_VALUE"""),"Guarai")</f>
        <v>Guarai</v>
      </c>
      <c r="C26" s="37" t="str">
        <f ca="1">IFERROR(__xludf.DUMMYFUNCTION("""COMPUTED_VALUE"""),"A. ESCOLAR COM.COL. EST.RAIMUNDO A.LEAO")</f>
        <v>A. ESCOLAR COM.COL. EST.RAIMUNDO A.LEAO</v>
      </c>
      <c r="D26" s="37" t="str">
        <f ca="1">IFERROR(__xludf.DUMMYFUNCTION("""COMPUTED_VALUE"""),"00880649000144")</f>
        <v>00880649000144</v>
      </c>
      <c r="E26" s="40">
        <f ca="1">IFERROR(__xludf.DUMMYFUNCTION("""COMPUTED_VALUE"""),0)</f>
        <v>0</v>
      </c>
      <c r="F26" s="41">
        <f ca="1">IFERROR(__xludf.DUMMYFUNCTION("""COMPUTED_VALUE"""),0)</f>
        <v>0</v>
      </c>
      <c r="G26" s="41">
        <f ca="1">IFERROR(__xludf.DUMMYFUNCTION("""COMPUTED_VALUE"""),0)</f>
        <v>0</v>
      </c>
      <c r="H26" s="41">
        <f ca="1">IFERROR(__xludf.DUMMYFUNCTION("""COMPUTED_VALUE"""),0)</f>
        <v>0</v>
      </c>
      <c r="I26" s="41">
        <f ca="1">IFERROR(__xludf.DUMMYFUNCTION("""COMPUTED_VALUE"""),0)</f>
        <v>0</v>
      </c>
      <c r="J26" s="41">
        <f ca="1">IFERROR(__xludf.DUMMYFUNCTION("""COMPUTED_VALUE"""),0)</f>
        <v>0</v>
      </c>
      <c r="K26" s="41">
        <f ca="1">IFERROR(__xludf.DUMMYFUNCTION("""COMPUTED_VALUE"""),0)</f>
        <v>0</v>
      </c>
      <c r="L26" s="41">
        <f ca="1">IFERROR(__xludf.DUMMYFUNCTION("""COMPUTED_VALUE"""),0)</f>
        <v>0</v>
      </c>
      <c r="M26" s="41">
        <f ca="1">IFERROR(__xludf.DUMMYFUNCTION("""COMPUTED_VALUE"""),0)</f>
        <v>0</v>
      </c>
      <c r="N26" s="41">
        <f ca="1">IFERROR(__xludf.DUMMYFUNCTION("""COMPUTED_VALUE"""),0)</f>
        <v>0</v>
      </c>
      <c r="O26" s="41">
        <f ca="1">IFERROR(__xludf.DUMMYFUNCTION("""COMPUTED_VALUE"""),0)</f>
        <v>0</v>
      </c>
      <c r="P26" s="41">
        <f ca="1">IFERROR(__xludf.DUMMYFUNCTION("""COMPUTED_VALUE"""),0)</f>
        <v>0</v>
      </c>
      <c r="Q26" s="42" t="str">
        <f ca="1">IFERROR(__xludf.DUMMYFUNCTION("""COMPUTED_VALUE"""),"001")</f>
        <v>001</v>
      </c>
      <c r="R26" s="42" t="str">
        <f ca="1">IFERROR(__xludf.DUMMYFUNCTION("""COMPUTED_VALUE"""),"2094")</f>
        <v>2094</v>
      </c>
      <c r="S26" s="42" t="str">
        <f ca="1">IFERROR(__xludf.DUMMYFUNCTION("""COMPUTED_VALUE"""),"0472719")</f>
        <v>0472719</v>
      </c>
      <c r="T26" s="43">
        <f t="shared" ca="1" si="0"/>
        <v>0</v>
      </c>
    </row>
    <row r="27" spans="1:20" s="38" customFormat="1" ht="27" customHeight="1">
      <c r="A27" s="44" t="str">
        <f ca="1">IFERROR(__xludf.DUMMYFUNCTION("""COMPUTED_VALUE"""),"Guaraí")</f>
        <v>Guaraí</v>
      </c>
      <c r="B27" s="36" t="str">
        <f ca="1">IFERROR(__xludf.DUMMYFUNCTION("""COMPUTED_VALUE"""),"Guarai")</f>
        <v>Guarai</v>
      </c>
      <c r="C27" s="36" t="str">
        <f ca="1">IFERROR(__xludf.DUMMYFUNCTION("""COMPUTED_VALUE"""),"ASSOCIAÇÃO DE APOIO A ESCOLA ESPECIAL ESTRELA DA ESPERANÇA")</f>
        <v>ASSOCIAÇÃO DE APOIO A ESCOLA ESPECIAL ESTRELA DA ESPERANÇA</v>
      </c>
      <c r="D27" s="36" t="str">
        <f ca="1">IFERROR(__xludf.DUMMYFUNCTION("""COMPUTED_VALUE"""),"07938604000122")</f>
        <v>07938604000122</v>
      </c>
      <c r="E27" s="45">
        <f ca="1">IFERROR(__xludf.DUMMYFUNCTION("""COMPUTED_VALUE"""),0)</f>
        <v>0</v>
      </c>
      <c r="F27" s="46">
        <f ca="1">IFERROR(__xludf.DUMMYFUNCTION("""COMPUTED_VALUE"""),0)</f>
        <v>0</v>
      </c>
      <c r="G27" s="46">
        <f ca="1">IFERROR(__xludf.DUMMYFUNCTION("""COMPUTED_VALUE"""),0)</f>
        <v>0</v>
      </c>
      <c r="H27" s="46">
        <f ca="1">IFERROR(__xludf.DUMMYFUNCTION("""COMPUTED_VALUE"""),0)</f>
        <v>0</v>
      </c>
      <c r="I27" s="46">
        <f ca="1">IFERROR(__xludf.DUMMYFUNCTION("""COMPUTED_VALUE"""),0)</f>
        <v>0</v>
      </c>
      <c r="J27" s="46">
        <f ca="1">IFERROR(__xludf.DUMMYFUNCTION("""COMPUTED_VALUE"""),0)</f>
        <v>0</v>
      </c>
      <c r="K27" s="46">
        <f ca="1">IFERROR(__xludf.DUMMYFUNCTION("""COMPUTED_VALUE"""),0)</f>
        <v>0</v>
      </c>
      <c r="L27" s="46">
        <f ca="1">IFERROR(__xludf.DUMMYFUNCTION("""COMPUTED_VALUE"""),0)</f>
        <v>0</v>
      </c>
      <c r="M27" s="46">
        <f ca="1">IFERROR(__xludf.DUMMYFUNCTION("""COMPUTED_VALUE"""),0)</f>
        <v>0</v>
      </c>
      <c r="N27" s="46">
        <f ca="1">IFERROR(__xludf.DUMMYFUNCTION("""COMPUTED_VALUE"""),0)</f>
        <v>0</v>
      </c>
      <c r="O27" s="46">
        <f ca="1">IFERROR(__xludf.DUMMYFUNCTION("""COMPUTED_VALUE"""),0)</f>
        <v>0</v>
      </c>
      <c r="P27" s="46">
        <f ca="1">IFERROR(__xludf.DUMMYFUNCTION("""COMPUTED_VALUE"""),0)</f>
        <v>0</v>
      </c>
      <c r="Q27" s="47" t="str">
        <f ca="1">IFERROR(__xludf.DUMMYFUNCTION("""COMPUTED_VALUE"""),"001")</f>
        <v>001</v>
      </c>
      <c r="R27" s="47" t="str">
        <f ca="1">IFERROR(__xludf.DUMMYFUNCTION("""COMPUTED_VALUE"""),"2094")</f>
        <v>2094</v>
      </c>
      <c r="S27" s="47" t="str">
        <f ca="1">IFERROR(__xludf.DUMMYFUNCTION("""COMPUTED_VALUE"""),"211621")</f>
        <v>211621</v>
      </c>
      <c r="T27" s="48">
        <f t="shared" ca="1" si="0"/>
        <v>0</v>
      </c>
    </row>
    <row r="28" spans="1:20" s="38" customFormat="1" ht="27" customHeight="1">
      <c r="A28" s="39" t="str">
        <f ca="1">IFERROR(__xludf.DUMMYFUNCTION("""COMPUTED_VALUE"""),"Guaraí")</f>
        <v>Guaraí</v>
      </c>
      <c r="B28" s="37" t="str">
        <f ca="1">IFERROR(__xludf.DUMMYFUNCTION("""COMPUTED_VALUE"""),"Guarai")</f>
        <v>Guarai</v>
      </c>
      <c r="C28" s="37" t="str">
        <f ca="1">IFERROR(__xludf.DUMMYFUNCTION("""COMPUTED_VALUE"""),"A.A. ESC. EST.IRINEU ALBANO HENDGES")</f>
        <v>A.A. ESC. EST.IRINEU ALBANO HENDGES</v>
      </c>
      <c r="D28" s="37" t="str">
        <f ca="1">IFERROR(__xludf.DUMMYFUNCTION("""COMPUTED_VALUE"""),"01136012000100")</f>
        <v>01136012000100</v>
      </c>
      <c r="E28" s="40">
        <f ca="1">IFERROR(__xludf.DUMMYFUNCTION("""COMPUTED_VALUE"""),0)</f>
        <v>0</v>
      </c>
      <c r="F28" s="41">
        <f ca="1">IFERROR(__xludf.DUMMYFUNCTION("""COMPUTED_VALUE"""),0)</f>
        <v>0</v>
      </c>
      <c r="G28" s="41">
        <f ca="1">IFERROR(__xludf.DUMMYFUNCTION("""COMPUTED_VALUE"""),0)</f>
        <v>0</v>
      </c>
      <c r="H28" s="41">
        <f ca="1">IFERROR(__xludf.DUMMYFUNCTION("""COMPUTED_VALUE"""),0)</f>
        <v>0</v>
      </c>
      <c r="I28" s="41">
        <f ca="1">IFERROR(__xludf.DUMMYFUNCTION("""COMPUTED_VALUE"""),0)</f>
        <v>0</v>
      </c>
      <c r="J28" s="41">
        <f ca="1">IFERROR(__xludf.DUMMYFUNCTION("""COMPUTED_VALUE"""),0)</f>
        <v>0</v>
      </c>
      <c r="K28" s="41">
        <f ca="1">IFERROR(__xludf.DUMMYFUNCTION("""COMPUTED_VALUE"""),0)</f>
        <v>0</v>
      </c>
      <c r="L28" s="41">
        <f ca="1">IFERROR(__xludf.DUMMYFUNCTION("""COMPUTED_VALUE"""),0)</f>
        <v>0</v>
      </c>
      <c r="M28" s="41">
        <f ca="1">IFERROR(__xludf.DUMMYFUNCTION("""COMPUTED_VALUE"""),0)</f>
        <v>0</v>
      </c>
      <c r="N28" s="41">
        <f ca="1">IFERROR(__xludf.DUMMYFUNCTION("""COMPUTED_VALUE"""),0)</f>
        <v>0</v>
      </c>
      <c r="O28" s="41">
        <f ca="1">IFERROR(__xludf.DUMMYFUNCTION("""COMPUTED_VALUE"""),0)</f>
        <v>0</v>
      </c>
      <c r="P28" s="41">
        <f ca="1">IFERROR(__xludf.DUMMYFUNCTION("""COMPUTED_VALUE"""),0)</f>
        <v>0</v>
      </c>
      <c r="Q28" s="42" t="str">
        <f ca="1">IFERROR(__xludf.DUMMYFUNCTION("""COMPUTED_VALUE"""),"001")</f>
        <v>001</v>
      </c>
      <c r="R28" s="42" t="str">
        <f ca="1">IFERROR(__xludf.DUMMYFUNCTION("""COMPUTED_VALUE"""),"2094")</f>
        <v>2094</v>
      </c>
      <c r="S28" s="42" t="str">
        <f ca="1">IFERROR(__xludf.DUMMYFUNCTION("""COMPUTED_VALUE"""),"0472433")</f>
        <v>0472433</v>
      </c>
      <c r="T28" s="43">
        <f t="shared" ca="1" si="0"/>
        <v>0</v>
      </c>
    </row>
    <row r="29" spans="1:20" s="38" customFormat="1" ht="27" customHeight="1">
      <c r="A29" s="44" t="str">
        <f ca="1">IFERROR(__xludf.DUMMYFUNCTION("""COMPUTED_VALUE"""),"Guaraí")</f>
        <v>Guaraí</v>
      </c>
      <c r="B29" s="36" t="str">
        <f ca="1">IFERROR(__xludf.DUMMYFUNCTION("""COMPUTED_VALUE"""),"Guarai")</f>
        <v>Guarai</v>
      </c>
      <c r="C29" s="36" t="str">
        <f ca="1">IFERROR(__xludf.DUMMYFUNCTION("""COMPUTED_VALUE"""),"A.A. ESCOLA EST. JOSE COSTA SOARES")</f>
        <v>A.A. ESCOLA EST. JOSE COSTA SOARES</v>
      </c>
      <c r="D29" s="36" t="str">
        <f ca="1">IFERROR(__xludf.DUMMYFUNCTION("""COMPUTED_VALUE"""),"01421200000180")</f>
        <v>01421200000180</v>
      </c>
      <c r="E29" s="45">
        <f ca="1">IFERROR(__xludf.DUMMYFUNCTION("""COMPUTED_VALUE"""),0)</f>
        <v>0</v>
      </c>
      <c r="F29" s="46">
        <f ca="1">IFERROR(__xludf.DUMMYFUNCTION("""COMPUTED_VALUE"""),0)</f>
        <v>0</v>
      </c>
      <c r="G29" s="46">
        <f ca="1">IFERROR(__xludf.DUMMYFUNCTION("""COMPUTED_VALUE"""),0)</f>
        <v>0</v>
      </c>
      <c r="H29" s="46">
        <f ca="1">IFERROR(__xludf.DUMMYFUNCTION("""COMPUTED_VALUE"""),0)</f>
        <v>0</v>
      </c>
      <c r="I29" s="46">
        <f ca="1">IFERROR(__xludf.DUMMYFUNCTION("""COMPUTED_VALUE"""),0)</f>
        <v>0</v>
      </c>
      <c r="J29" s="46">
        <f ca="1">IFERROR(__xludf.DUMMYFUNCTION("""COMPUTED_VALUE"""),0)</f>
        <v>0</v>
      </c>
      <c r="K29" s="46">
        <f ca="1">IFERROR(__xludf.DUMMYFUNCTION("""COMPUTED_VALUE"""),0)</f>
        <v>0</v>
      </c>
      <c r="L29" s="46">
        <f ca="1">IFERROR(__xludf.DUMMYFUNCTION("""COMPUTED_VALUE"""),0)</f>
        <v>0</v>
      </c>
      <c r="M29" s="46">
        <f ca="1">IFERROR(__xludf.DUMMYFUNCTION("""COMPUTED_VALUE"""),0)</f>
        <v>0</v>
      </c>
      <c r="N29" s="46">
        <f ca="1">IFERROR(__xludf.DUMMYFUNCTION("""COMPUTED_VALUE"""),0)</f>
        <v>0</v>
      </c>
      <c r="O29" s="46">
        <f ca="1">IFERROR(__xludf.DUMMYFUNCTION("""COMPUTED_VALUE"""),0)</f>
        <v>0</v>
      </c>
      <c r="P29" s="46">
        <f ca="1">IFERROR(__xludf.DUMMYFUNCTION("""COMPUTED_VALUE"""),0)</f>
        <v>0</v>
      </c>
      <c r="Q29" s="47" t="str">
        <f ca="1">IFERROR(__xludf.DUMMYFUNCTION("""COMPUTED_VALUE"""),"001")</f>
        <v>001</v>
      </c>
      <c r="R29" s="47" t="str">
        <f ca="1">IFERROR(__xludf.DUMMYFUNCTION("""COMPUTED_VALUE"""),"2094")</f>
        <v>2094</v>
      </c>
      <c r="S29" s="47" t="str">
        <f ca="1">IFERROR(__xludf.DUMMYFUNCTION("""COMPUTED_VALUE"""),"471577")</f>
        <v>471577</v>
      </c>
      <c r="T29" s="48">
        <f t="shared" ca="1" si="0"/>
        <v>0</v>
      </c>
    </row>
    <row r="30" spans="1:20" s="38" customFormat="1" ht="27" customHeight="1">
      <c r="A30" s="39" t="str">
        <f ca="1">IFERROR(__xludf.DUMMYFUNCTION("""COMPUTED_VALUE"""),"Guaraí")</f>
        <v>Guaraí</v>
      </c>
      <c r="B30" s="37" t="str">
        <f ca="1">IFERROR(__xludf.DUMMYFUNCTION("""COMPUTED_VALUE"""),"Itapora do Tocantins")</f>
        <v>Itapora do Tocantins</v>
      </c>
      <c r="C30" s="37" t="str">
        <f ca="1">IFERROR(__xludf.DUMMYFUNCTION("""COMPUTED_VALUE"""),"A.A. COL. EST. FRANCISCA ALVES ALENCAR")</f>
        <v>A.A. COL. EST. FRANCISCA ALVES ALENCAR</v>
      </c>
      <c r="D30" s="37" t="str">
        <f ca="1">IFERROR(__xludf.DUMMYFUNCTION("""COMPUTED_VALUE"""),"01190193000153")</f>
        <v>01190193000153</v>
      </c>
      <c r="E30" s="40">
        <f ca="1">IFERROR(__xludf.DUMMYFUNCTION("""COMPUTED_VALUE"""),0)</f>
        <v>0</v>
      </c>
      <c r="F30" s="41">
        <f ca="1">IFERROR(__xludf.DUMMYFUNCTION("""COMPUTED_VALUE"""),0)</f>
        <v>0</v>
      </c>
      <c r="G30" s="41">
        <f ca="1">IFERROR(__xludf.DUMMYFUNCTION("""COMPUTED_VALUE"""),0)</f>
        <v>0</v>
      </c>
      <c r="H30" s="41">
        <f ca="1">IFERROR(__xludf.DUMMYFUNCTION("""COMPUTED_VALUE"""),0)</f>
        <v>0</v>
      </c>
      <c r="I30" s="41">
        <f ca="1">IFERROR(__xludf.DUMMYFUNCTION("""COMPUTED_VALUE"""),0)</f>
        <v>0</v>
      </c>
      <c r="J30" s="41">
        <f ca="1">IFERROR(__xludf.DUMMYFUNCTION("""COMPUTED_VALUE"""),0)</f>
        <v>0</v>
      </c>
      <c r="K30" s="41">
        <f ca="1">IFERROR(__xludf.DUMMYFUNCTION("""COMPUTED_VALUE"""),0)</f>
        <v>0</v>
      </c>
      <c r="L30" s="41">
        <f ca="1">IFERROR(__xludf.DUMMYFUNCTION("""COMPUTED_VALUE"""),0)</f>
        <v>0</v>
      </c>
      <c r="M30" s="41">
        <f ca="1">IFERROR(__xludf.DUMMYFUNCTION("""COMPUTED_VALUE"""),0)</f>
        <v>0</v>
      </c>
      <c r="N30" s="41">
        <f ca="1">IFERROR(__xludf.DUMMYFUNCTION("""COMPUTED_VALUE"""),0)</f>
        <v>0</v>
      </c>
      <c r="O30" s="41">
        <f ca="1">IFERROR(__xludf.DUMMYFUNCTION("""COMPUTED_VALUE"""),0)</f>
        <v>0</v>
      </c>
      <c r="P30" s="41">
        <f ca="1">IFERROR(__xludf.DUMMYFUNCTION("""COMPUTED_VALUE"""),0)</f>
        <v>0</v>
      </c>
      <c r="Q30" s="42" t="str">
        <f ca="1">IFERROR(__xludf.DUMMYFUNCTION("""COMPUTED_VALUE"""),"001")</f>
        <v>001</v>
      </c>
      <c r="R30" s="42" t="str">
        <f ca="1">IFERROR(__xludf.DUMMYFUNCTION("""COMPUTED_VALUE"""),"1306")</f>
        <v>1306</v>
      </c>
      <c r="S30" s="42" t="str">
        <f ca="1">IFERROR(__xludf.DUMMYFUNCTION("""COMPUTED_VALUE"""),"102865")</f>
        <v>102865</v>
      </c>
      <c r="T30" s="43">
        <f t="shared" ca="1" si="0"/>
        <v>0</v>
      </c>
    </row>
    <row r="31" spans="1:20" s="38" customFormat="1" ht="27" customHeight="1">
      <c r="A31" s="44" t="str">
        <f ca="1">IFERROR(__xludf.DUMMYFUNCTION("""COMPUTED_VALUE"""),"Guaraí")</f>
        <v>Guaraí</v>
      </c>
      <c r="B31" s="36" t="str">
        <f ca="1">IFERROR(__xludf.DUMMYFUNCTION("""COMPUTED_VALUE"""),"Pequizeiro")</f>
        <v>Pequizeiro</v>
      </c>
      <c r="C31" s="36" t="str">
        <f ca="1">IFERROR(__xludf.DUMMYFUNCTION("""COMPUTED_VALUE"""),"ASSOC. DE APOIO ESC. EST. 1º DE JUNHO")</f>
        <v>ASSOC. DE APOIO ESC. EST. 1º DE JUNHO</v>
      </c>
      <c r="D31" s="36" t="str">
        <f ca="1">IFERROR(__xludf.DUMMYFUNCTION("""COMPUTED_VALUE"""),"02060455000128")</f>
        <v>02060455000128</v>
      </c>
      <c r="E31" s="45">
        <f ca="1">IFERROR(__xludf.DUMMYFUNCTION("""COMPUTED_VALUE"""),0)</f>
        <v>0</v>
      </c>
      <c r="F31" s="46">
        <f ca="1">IFERROR(__xludf.DUMMYFUNCTION("""COMPUTED_VALUE"""),0)</f>
        <v>0</v>
      </c>
      <c r="G31" s="46">
        <f ca="1">IFERROR(__xludf.DUMMYFUNCTION("""COMPUTED_VALUE"""),0)</f>
        <v>0</v>
      </c>
      <c r="H31" s="46">
        <f ca="1">IFERROR(__xludf.DUMMYFUNCTION("""COMPUTED_VALUE"""),0)</f>
        <v>0</v>
      </c>
      <c r="I31" s="46">
        <f ca="1">IFERROR(__xludf.DUMMYFUNCTION("""COMPUTED_VALUE"""),0)</f>
        <v>0</v>
      </c>
      <c r="J31" s="46">
        <f ca="1">IFERROR(__xludf.DUMMYFUNCTION("""COMPUTED_VALUE"""),0)</f>
        <v>0</v>
      </c>
      <c r="K31" s="46">
        <f ca="1">IFERROR(__xludf.DUMMYFUNCTION("""COMPUTED_VALUE"""),0)</f>
        <v>0</v>
      </c>
      <c r="L31" s="46">
        <f ca="1">IFERROR(__xludf.DUMMYFUNCTION("""COMPUTED_VALUE"""),0)</f>
        <v>0</v>
      </c>
      <c r="M31" s="46">
        <f ca="1">IFERROR(__xludf.DUMMYFUNCTION("""COMPUTED_VALUE"""),0)</f>
        <v>0</v>
      </c>
      <c r="N31" s="46">
        <f ca="1">IFERROR(__xludf.DUMMYFUNCTION("""COMPUTED_VALUE"""),0)</f>
        <v>0</v>
      </c>
      <c r="O31" s="46">
        <f ca="1">IFERROR(__xludf.DUMMYFUNCTION("""COMPUTED_VALUE"""),0)</f>
        <v>0</v>
      </c>
      <c r="P31" s="46">
        <f ca="1">IFERROR(__xludf.DUMMYFUNCTION("""COMPUTED_VALUE"""),0)</f>
        <v>0</v>
      </c>
      <c r="Q31" s="47" t="str">
        <f ca="1">IFERROR(__xludf.DUMMYFUNCTION("""COMPUTED_VALUE"""),"001")</f>
        <v>001</v>
      </c>
      <c r="R31" s="47" t="str">
        <f ca="1">IFERROR(__xludf.DUMMYFUNCTION("""COMPUTED_VALUE"""),"1306")</f>
        <v>1306</v>
      </c>
      <c r="S31" s="47" t="str">
        <f ca="1">IFERROR(__xludf.DUMMYFUNCTION("""COMPUTED_VALUE"""),"147214")</f>
        <v>147214</v>
      </c>
      <c r="T31" s="48">
        <f t="shared" ca="1" si="0"/>
        <v>0</v>
      </c>
    </row>
    <row r="32" spans="1:20" s="38" customFormat="1" ht="27" customHeight="1">
      <c r="A32" s="39" t="str">
        <f ca="1">IFERROR(__xludf.DUMMYFUNCTION("""COMPUTED_VALUE"""),"Guaraí")</f>
        <v>Guaraí</v>
      </c>
      <c r="B32" s="37" t="str">
        <f ca="1">IFERROR(__xludf.DUMMYFUNCTION("""COMPUTED_VALUE"""),"Pequizeiro")</f>
        <v>Pequizeiro</v>
      </c>
      <c r="C32" s="37" t="str">
        <f ca="1">IFERROR(__xludf.DUMMYFUNCTION("""COMPUTED_VALUE"""),"A.A. DO COLEGIO ESTADUAL BERNARDO SAYAO")</f>
        <v>A.A. DO COLEGIO ESTADUAL BERNARDO SAYAO</v>
      </c>
      <c r="D32" s="37" t="str">
        <f ca="1">IFERROR(__xludf.DUMMYFUNCTION("""COMPUTED_VALUE"""),"02160863000151")</f>
        <v>02160863000151</v>
      </c>
      <c r="E32" s="40">
        <f ca="1">IFERROR(__xludf.DUMMYFUNCTION("""COMPUTED_VALUE"""),0)</f>
        <v>0</v>
      </c>
      <c r="F32" s="41">
        <f ca="1">IFERROR(__xludf.DUMMYFUNCTION("""COMPUTED_VALUE"""),0)</f>
        <v>0</v>
      </c>
      <c r="G32" s="41">
        <f ca="1">IFERROR(__xludf.DUMMYFUNCTION("""COMPUTED_VALUE"""),0)</f>
        <v>0</v>
      </c>
      <c r="H32" s="41">
        <f ca="1">IFERROR(__xludf.DUMMYFUNCTION("""COMPUTED_VALUE"""),0)</f>
        <v>0</v>
      </c>
      <c r="I32" s="41">
        <f ca="1">IFERROR(__xludf.DUMMYFUNCTION("""COMPUTED_VALUE"""),0)</f>
        <v>0</v>
      </c>
      <c r="J32" s="41">
        <f ca="1">IFERROR(__xludf.DUMMYFUNCTION("""COMPUTED_VALUE"""),0)</f>
        <v>0</v>
      </c>
      <c r="K32" s="41">
        <f ca="1">IFERROR(__xludf.DUMMYFUNCTION("""COMPUTED_VALUE"""),0)</f>
        <v>0</v>
      </c>
      <c r="L32" s="41">
        <f ca="1">IFERROR(__xludf.DUMMYFUNCTION("""COMPUTED_VALUE"""),0)</f>
        <v>0</v>
      </c>
      <c r="M32" s="41">
        <f ca="1">IFERROR(__xludf.DUMMYFUNCTION("""COMPUTED_VALUE"""),0)</f>
        <v>0</v>
      </c>
      <c r="N32" s="41">
        <f ca="1">IFERROR(__xludf.DUMMYFUNCTION("""COMPUTED_VALUE"""),0)</f>
        <v>0</v>
      </c>
      <c r="O32" s="41">
        <f ca="1">IFERROR(__xludf.DUMMYFUNCTION("""COMPUTED_VALUE"""),0)</f>
        <v>0</v>
      </c>
      <c r="P32" s="41">
        <f ca="1">IFERROR(__xludf.DUMMYFUNCTION("""COMPUTED_VALUE"""),0)</f>
        <v>0</v>
      </c>
      <c r="Q32" s="42" t="str">
        <f ca="1">IFERROR(__xludf.DUMMYFUNCTION("""COMPUTED_VALUE"""),"001")</f>
        <v>001</v>
      </c>
      <c r="R32" s="42" t="str">
        <f ca="1">IFERROR(__xludf.DUMMYFUNCTION("""COMPUTED_VALUE"""),"1306")</f>
        <v>1306</v>
      </c>
      <c r="S32" s="42" t="str">
        <f ca="1">IFERROR(__xludf.DUMMYFUNCTION("""COMPUTED_VALUE"""),"53910")</f>
        <v>53910</v>
      </c>
      <c r="T32" s="43">
        <f t="shared" ca="1" si="0"/>
        <v>0</v>
      </c>
    </row>
    <row r="33" spans="1:20" s="38" customFormat="1" ht="27" customHeight="1">
      <c r="A33" s="44" t="str">
        <f ca="1">IFERROR(__xludf.DUMMYFUNCTION("""COMPUTED_VALUE"""),"Guaraí")</f>
        <v>Guaraí</v>
      </c>
      <c r="B33" s="36" t="str">
        <f ca="1">IFERROR(__xludf.DUMMYFUNCTION("""COMPUTED_VALUE"""),"Presidente Kennedy")</f>
        <v>Presidente Kennedy</v>
      </c>
      <c r="C33" s="36" t="str">
        <f ca="1">IFERROR(__xludf.DUMMYFUNCTION("""COMPUTED_VALUE"""),"A.PAIS E M.COL. EST. JUSCELINO KUBITSCHEK")</f>
        <v>A.PAIS E M.COL. EST. JUSCELINO KUBITSCHEK</v>
      </c>
      <c r="D33" s="36" t="str">
        <f ca="1">IFERROR(__xludf.DUMMYFUNCTION("""COMPUTED_VALUE"""),"02060456000172")</f>
        <v>02060456000172</v>
      </c>
      <c r="E33" s="45">
        <f ca="1">IFERROR(__xludf.DUMMYFUNCTION("""COMPUTED_VALUE"""),0)</f>
        <v>0</v>
      </c>
      <c r="F33" s="46">
        <f ca="1">IFERROR(__xludf.DUMMYFUNCTION("""COMPUTED_VALUE"""),0)</f>
        <v>0</v>
      </c>
      <c r="G33" s="46">
        <f ca="1">IFERROR(__xludf.DUMMYFUNCTION("""COMPUTED_VALUE"""),0)</f>
        <v>0</v>
      </c>
      <c r="H33" s="46">
        <f ca="1">IFERROR(__xludf.DUMMYFUNCTION("""COMPUTED_VALUE"""),0)</f>
        <v>0</v>
      </c>
      <c r="I33" s="46">
        <f ca="1">IFERROR(__xludf.DUMMYFUNCTION("""COMPUTED_VALUE"""),0)</f>
        <v>0</v>
      </c>
      <c r="J33" s="46">
        <f ca="1">IFERROR(__xludf.DUMMYFUNCTION("""COMPUTED_VALUE"""),0)</f>
        <v>0</v>
      </c>
      <c r="K33" s="46">
        <f ca="1">IFERROR(__xludf.DUMMYFUNCTION("""COMPUTED_VALUE"""),0)</f>
        <v>0</v>
      </c>
      <c r="L33" s="46">
        <f ca="1">IFERROR(__xludf.DUMMYFUNCTION("""COMPUTED_VALUE"""),0)</f>
        <v>0</v>
      </c>
      <c r="M33" s="46">
        <f ca="1">IFERROR(__xludf.DUMMYFUNCTION("""COMPUTED_VALUE"""),0)</f>
        <v>0</v>
      </c>
      <c r="N33" s="46">
        <f ca="1">IFERROR(__xludf.DUMMYFUNCTION("""COMPUTED_VALUE"""),0)</f>
        <v>0</v>
      </c>
      <c r="O33" s="46">
        <f ca="1">IFERROR(__xludf.DUMMYFUNCTION("""COMPUTED_VALUE"""),0)</f>
        <v>0</v>
      </c>
      <c r="P33" s="46">
        <f ca="1">IFERROR(__xludf.DUMMYFUNCTION("""COMPUTED_VALUE"""),0)</f>
        <v>0</v>
      </c>
      <c r="Q33" s="47" t="str">
        <f ca="1">IFERROR(__xludf.DUMMYFUNCTION("""COMPUTED_VALUE"""),"001")</f>
        <v>001</v>
      </c>
      <c r="R33" s="47" t="str">
        <f ca="1">IFERROR(__xludf.DUMMYFUNCTION("""COMPUTED_VALUE"""),"2094")</f>
        <v>2094</v>
      </c>
      <c r="S33" s="47" t="str">
        <f ca="1">IFERROR(__xludf.DUMMYFUNCTION("""COMPUTED_VALUE"""),"047553X")</f>
        <v>047553X</v>
      </c>
      <c r="T33" s="48">
        <f t="shared" ca="1" si="0"/>
        <v>0</v>
      </c>
    </row>
    <row r="34" spans="1:20" s="38" customFormat="1" ht="27" customHeight="1">
      <c r="A34" s="39" t="str">
        <f ca="1">IFERROR(__xludf.DUMMYFUNCTION("""COMPUTED_VALUE"""),"Guaraí")</f>
        <v>Guaraí</v>
      </c>
      <c r="B34" s="37" t="str">
        <f ca="1">IFERROR(__xludf.DUMMYFUNCTION("""COMPUTED_VALUE"""),"Presidente Kennedy")</f>
        <v>Presidente Kennedy</v>
      </c>
      <c r="C34" s="37" t="str">
        <f ca="1">IFERROR(__xludf.DUMMYFUNCTION("""COMPUTED_VALUE"""),"A.A. DA ESCOLA ESTADUAL OLAVO BILAC")</f>
        <v>A.A. DA ESCOLA ESTADUAL OLAVO BILAC</v>
      </c>
      <c r="D34" s="37" t="str">
        <f ca="1">IFERROR(__xludf.DUMMYFUNCTION("""COMPUTED_VALUE"""),"01892468000109")</f>
        <v>01892468000109</v>
      </c>
      <c r="E34" s="40">
        <f ca="1">IFERROR(__xludf.DUMMYFUNCTION("""COMPUTED_VALUE"""),0)</f>
        <v>0</v>
      </c>
      <c r="F34" s="41">
        <f ca="1">IFERROR(__xludf.DUMMYFUNCTION("""COMPUTED_VALUE"""),0)</f>
        <v>0</v>
      </c>
      <c r="G34" s="41">
        <f ca="1">IFERROR(__xludf.DUMMYFUNCTION("""COMPUTED_VALUE"""),0)</f>
        <v>0</v>
      </c>
      <c r="H34" s="41">
        <f ca="1">IFERROR(__xludf.DUMMYFUNCTION("""COMPUTED_VALUE"""),0)</f>
        <v>0</v>
      </c>
      <c r="I34" s="41">
        <f ca="1">IFERROR(__xludf.DUMMYFUNCTION("""COMPUTED_VALUE"""),0)</f>
        <v>0</v>
      </c>
      <c r="J34" s="41">
        <f ca="1">IFERROR(__xludf.DUMMYFUNCTION("""COMPUTED_VALUE"""),0)</f>
        <v>0</v>
      </c>
      <c r="K34" s="41">
        <f ca="1">IFERROR(__xludf.DUMMYFUNCTION("""COMPUTED_VALUE"""),0)</f>
        <v>0</v>
      </c>
      <c r="L34" s="41">
        <f ca="1">IFERROR(__xludf.DUMMYFUNCTION("""COMPUTED_VALUE"""),0)</f>
        <v>0</v>
      </c>
      <c r="M34" s="41">
        <f ca="1">IFERROR(__xludf.DUMMYFUNCTION("""COMPUTED_VALUE"""),0)</f>
        <v>0</v>
      </c>
      <c r="N34" s="41">
        <f ca="1">IFERROR(__xludf.DUMMYFUNCTION("""COMPUTED_VALUE"""),0)</f>
        <v>0</v>
      </c>
      <c r="O34" s="41">
        <f ca="1">IFERROR(__xludf.DUMMYFUNCTION("""COMPUTED_VALUE"""),0)</f>
        <v>0</v>
      </c>
      <c r="P34" s="41">
        <f ca="1">IFERROR(__xludf.DUMMYFUNCTION("""COMPUTED_VALUE"""),0)</f>
        <v>0</v>
      </c>
      <c r="Q34" s="42" t="str">
        <f ca="1">IFERROR(__xludf.DUMMYFUNCTION("""COMPUTED_VALUE"""),"001")</f>
        <v>001</v>
      </c>
      <c r="R34" s="42" t="str">
        <f ca="1">IFERROR(__xludf.DUMMYFUNCTION("""COMPUTED_VALUE"""),"2094")</f>
        <v>2094</v>
      </c>
      <c r="S34" s="42" t="str">
        <f ca="1">IFERROR(__xludf.DUMMYFUNCTION("""COMPUTED_VALUE"""),"27294")</f>
        <v>27294</v>
      </c>
      <c r="T34" s="43">
        <f t="shared" ca="1" si="0"/>
        <v>0</v>
      </c>
    </row>
    <row r="35" spans="1:20" ht="12.75">
      <c r="Q35" s="26"/>
      <c r="R35" s="26"/>
    </row>
    <row r="36" spans="1:20" ht="12.75">
      <c r="Q36" s="26"/>
      <c r="R36" s="26"/>
    </row>
    <row r="37" spans="1:20" ht="12.75">
      <c r="Q37" s="26"/>
      <c r="R37" s="26"/>
    </row>
    <row r="38" spans="1:20" ht="12.75">
      <c r="Q38" s="26"/>
      <c r="R38" s="26"/>
    </row>
    <row r="39" spans="1:20" ht="12.75">
      <c r="Q39" s="26"/>
      <c r="R39" s="26"/>
    </row>
    <row r="40" spans="1:20" ht="12.75">
      <c r="Q40" s="26"/>
      <c r="R40" s="26"/>
    </row>
    <row r="41" spans="1:20" ht="12.75">
      <c r="Q41" s="26"/>
      <c r="R41" s="26"/>
    </row>
    <row r="42" spans="1:20" ht="12.75">
      <c r="Q42" s="26"/>
      <c r="R42" s="26"/>
    </row>
    <row r="43" spans="1:20" ht="12.75">
      <c r="Q43" s="26"/>
      <c r="R43" s="26"/>
    </row>
    <row r="44" spans="1:20" ht="12.75">
      <c r="Q44" s="26"/>
      <c r="R44" s="26"/>
    </row>
    <row r="45" spans="1:20" ht="12.75">
      <c r="Q45" s="26"/>
      <c r="R45" s="26"/>
    </row>
    <row r="46" spans="1:20" ht="12.75">
      <c r="Q46" s="26"/>
      <c r="R46" s="26"/>
    </row>
    <row r="47" spans="1:20" ht="12.75">
      <c r="Q47" s="26"/>
      <c r="R47" s="26"/>
    </row>
    <row r="48" spans="1:20" ht="12.75">
      <c r="Q48" s="26"/>
      <c r="R48" s="26"/>
    </row>
    <row r="49" spans="17:18" ht="12.75">
      <c r="Q49" s="26"/>
      <c r="R49" s="26"/>
    </row>
    <row r="50" spans="17:18" ht="12.75">
      <c r="Q50" s="26"/>
      <c r="R50" s="26"/>
    </row>
    <row r="51" spans="17:18" ht="12.75">
      <c r="Q51" s="26"/>
      <c r="R51" s="26"/>
    </row>
    <row r="52" spans="17:18" ht="12.75">
      <c r="Q52" s="26"/>
      <c r="R52" s="26"/>
    </row>
    <row r="53" spans="17:18" ht="12.75">
      <c r="Q53" s="26"/>
      <c r="R53" s="26"/>
    </row>
    <row r="54" spans="17:18" ht="12.75">
      <c r="Q54" s="26"/>
      <c r="R54" s="26"/>
    </row>
    <row r="55" spans="17:18" ht="12.75">
      <c r="Q55" s="26"/>
      <c r="R55" s="26"/>
    </row>
    <row r="56" spans="17:18" ht="12.75">
      <c r="Q56" s="26"/>
      <c r="R56" s="26"/>
    </row>
    <row r="57" spans="17:18" ht="12.75">
      <c r="Q57" s="26"/>
      <c r="R57" s="26"/>
    </row>
    <row r="58" spans="17:18" ht="12.75">
      <c r="Q58" s="26"/>
      <c r="R58" s="26"/>
    </row>
    <row r="59" spans="17:18" ht="12.75">
      <c r="Q59" s="26"/>
      <c r="R59" s="26"/>
    </row>
    <row r="60" spans="17:18" ht="12.75">
      <c r="Q60" s="26"/>
      <c r="R60" s="26"/>
    </row>
    <row r="61" spans="17:18" ht="12.75">
      <c r="Q61" s="26"/>
      <c r="R61" s="26"/>
    </row>
    <row r="62" spans="17:18" ht="12.75">
      <c r="Q62" s="26"/>
      <c r="R62" s="26"/>
    </row>
    <row r="63" spans="17:18" ht="12.75">
      <c r="Q63" s="26"/>
      <c r="R63" s="26"/>
    </row>
    <row r="64" spans="17:18" ht="12.75">
      <c r="Q64" s="26"/>
      <c r="R64" s="26"/>
    </row>
    <row r="65" spans="17:18" ht="12.75">
      <c r="Q65" s="26"/>
      <c r="R65" s="26"/>
    </row>
    <row r="66" spans="17:18" ht="12.75">
      <c r="Q66" s="26"/>
      <c r="R66" s="26"/>
    </row>
    <row r="67" spans="17:18" ht="12.75">
      <c r="Q67" s="26"/>
      <c r="R67" s="26"/>
    </row>
    <row r="68" spans="17:18" ht="12.75">
      <c r="Q68" s="26"/>
      <c r="R68" s="26"/>
    </row>
    <row r="69" spans="17:18" ht="12.75">
      <c r="Q69" s="26"/>
      <c r="R69" s="26"/>
    </row>
    <row r="70" spans="17:18" ht="12.75">
      <c r="Q70" s="26"/>
      <c r="R70" s="26"/>
    </row>
    <row r="71" spans="17:18" ht="12.75">
      <c r="Q71" s="26"/>
      <c r="R71" s="26"/>
    </row>
    <row r="72" spans="17:18" ht="12.75">
      <c r="Q72" s="26"/>
      <c r="R72" s="26"/>
    </row>
    <row r="73" spans="17:18" ht="12.75">
      <c r="Q73" s="26"/>
      <c r="R73" s="26"/>
    </row>
    <row r="74" spans="17:18" ht="12.75">
      <c r="Q74" s="26"/>
      <c r="R74" s="26"/>
    </row>
    <row r="75" spans="17:18" ht="12.75">
      <c r="Q75" s="26"/>
      <c r="R75" s="26"/>
    </row>
    <row r="76" spans="17:18" ht="12.75">
      <c r="Q76" s="26"/>
      <c r="R76" s="26"/>
    </row>
    <row r="77" spans="17:18" ht="12.75">
      <c r="Q77" s="26"/>
      <c r="R77" s="26"/>
    </row>
    <row r="78" spans="17:18" ht="12.75">
      <c r="Q78" s="26"/>
      <c r="R78" s="26"/>
    </row>
    <row r="79" spans="17:18" ht="12.75">
      <c r="Q79" s="26"/>
      <c r="R79" s="26"/>
    </row>
    <row r="80" spans="17:18" ht="12.75">
      <c r="Q80" s="26"/>
      <c r="R80" s="26"/>
    </row>
    <row r="81" spans="17:18" ht="12.75">
      <c r="Q81" s="26"/>
      <c r="R81" s="26"/>
    </row>
    <row r="82" spans="17:18" ht="12.75">
      <c r="Q82" s="26"/>
      <c r="R82" s="26"/>
    </row>
    <row r="83" spans="17:18" ht="12.75">
      <c r="Q83" s="26"/>
      <c r="R83" s="26"/>
    </row>
    <row r="84" spans="17:18" ht="12.75">
      <c r="Q84" s="26"/>
      <c r="R84" s="26"/>
    </row>
    <row r="85" spans="17:18" ht="12.75">
      <c r="Q85" s="26"/>
      <c r="R85" s="26"/>
    </row>
    <row r="86" spans="17:18" ht="12.75">
      <c r="Q86" s="26"/>
      <c r="R86" s="26"/>
    </row>
    <row r="87" spans="17:18" ht="12.75">
      <c r="Q87" s="26"/>
      <c r="R87" s="26"/>
    </row>
    <row r="88" spans="17:18" ht="12.75">
      <c r="Q88" s="26"/>
      <c r="R88" s="26"/>
    </row>
    <row r="89" spans="17:18" ht="12.75">
      <c r="Q89" s="26"/>
      <c r="R89" s="26"/>
    </row>
    <row r="90" spans="17:18" ht="12.75">
      <c r="Q90" s="26"/>
      <c r="R90" s="26"/>
    </row>
    <row r="91" spans="17:18" ht="12.75">
      <c r="Q91" s="26"/>
      <c r="R91" s="26"/>
    </row>
    <row r="92" spans="17:18" ht="12.75">
      <c r="Q92" s="26"/>
      <c r="R92" s="26"/>
    </row>
    <row r="93" spans="17:18" ht="12.75">
      <c r="Q93" s="26"/>
      <c r="R93" s="26"/>
    </row>
    <row r="94" spans="17:18" ht="12.75">
      <c r="Q94" s="26"/>
      <c r="R94" s="26"/>
    </row>
    <row r="95" spans="17:18" ht="12.75">
      <c r="Q95" s="26"/>
      <c r="R95" s="26"/>
    </row>
    <row r="96" spans="17:18" ht="12.75">
      <c r="Q96" s="26"/>
      <c r="R96" s="26"/>
    </row>
    <row r="97" spans="17:18" ht="12.75">
      <c r="Q97" s="26"/>
      <c r="R97" s="26"/>
    </row>
    <row r="98" spans="17:18" ht="12.75">
      <c r="Q98" s="26"/>
      <c r="R98" s="26"/>
    </row>
    <row r="99" spans="17:18" ht="12.75">
      <c r="Q99" s="26"/>
      <c r="R99" s="26"/>
    </row>
    <row r="100" spans="17:18" ht="12.75">
      <c r="Q100" s="26"/>
      <c r="R100" s="26"/>
    </row>
    <row r="101" spans="17:18" ht="12.75">
      <c r="Q101" s="26"/>
      <c r="R101" s="26"/>
    </row>
    <row r="102" spans="17:18" ht="12.75">
      <c r="Q102" s="26"/>
      <c r="R102" s="26"/>
    </row>
    <row r="103" spans="17:18" ht="12.75">
      <c r="Q103" s="26"/>
      <c r="R103" s="26"/>
    </row>
    <row r="104" spans="17:18" ht="12.75">
      <c r="Q104" s="26"/>
      <c r="R104" s="26"/>
    </row>
    <row r="105" spans="17:18" ht="12.75">
      <c r="Q105" s="26"/>
      <c r="R105" s="26"/>
    </row>
    <row r="106" spans="17:18" ht="12.75">
      <c r="Q106" s="26"/>
      <c r="R106" s="26"/>
    </row>
    <row r="107" spans="17:18" ht="12.75">
      <c r="Q107" s="26"/>
      <c r="R107" s="26"/>
    </row>
    <row r="108" spans="17:18" ht="12.75">
      <c r="Q108" s="26"/>
      <c r="R108" s="26"/>
    </row>
    <row r="109" spans="17:18" ht="12.75">
      <c r="Q109" s="26"/>
      <c r="R109" s="26"/>
    </row>
    <row r="110" spans="17:18" ht="12.75">
      <c r="Q110" s="26"/>
      <c r="R110" s="26"/>
    </row>
    <row r="111" spans="17:18" ht="12.75">
      <c r="Q111" s="26"/>
      <c r="R111" s="26"/>
    </row>
    <row r="112" spans="17:18" ht="12.75">
      <c r="Q112" s="26"/>
      <c r="R112" s="26"/>
    </row>
    <row r="113" spans="17:18" ht="12.75">
      <c r="Q113" s="26"/>
      <c r="R113" s="26"/>
    </row>
    <row r="114" spans="17:18" ht="12.75">
      <c r="Q114" s="26"/>
      <c r="R114" s="26"/>
    </row>
    <row r="115" spans="17:18" ht="12.75">
      <c r="Q115" s="26"/>
      <c r="R115" s="26"/>
    </row>
    <row r="116" spans="17:18" ht="12.75">
      <c r="Q116" s="26"/>
      <c r="R116" s="26"/>
    </row>
    <row r="117" spans="17:18" ht="12.75">
      <c r="Q117" s="26"/>
      <c r="R117" s="26"/>
    </row>
    <row r="118" spans="17:18" ht="12.75">
      <c r="Q118" s="26"/>
      <c r="R118" s="26"/>
    </row>
    <row r="119" spans="17:18" ht="12.75">
      <c r="Q119" s="26"/>
      <c r="R119" s="26"/>
    </row>
    <row r="120" spans="17:18" ht="12.75">
      <c r="Q120" s="26"/>
      <c r="R120" s="26"/>
    </row>
    <row r="121" spans="17:18" ht="12.75">
      <c r="Q121" s="26"/>
      <c r="R121" s="26"/>
    </row>
    <row r="122" spans="17:18" ht="12.75">
      <c r="Q122" s="26"/>
      <c r="R122" s="26"/>
    </row>
    <row r="123" spans="17:18" ht="12.75">
      <c r="Q123" s="26"/>
      <c r="R123" s="26"/>
    </row>
    <row r="124" spans="17:18" ht="12.75">
      <c r="Q124" s="26"/>
      <c r="R124" s="26"/>
    </row>
    <row r="125" spans="17:18" ht="12.75">
      <c r="Q125" s="26"/>
      <c r="R125" s="26"/>
    </row>
    <row r="126" spans="17:18" ht="12.75">
      <c r="Q126" s="26"/>
      <c r="R126" s="26"/>
    </row>
    <row r="127" spans="17:18" ht="12.75">
      <c r="Q127" s="26"/>
      <c r="R127" s="26"/>
    </row>
    <row r="128" spans="17:18" ht="12.75">
      <c r="Q128" s="26"/>
      <c r="R128" s="26"/>
    </row>
    <row r="129" spans="17:18" ht="12.75">
      <c r="Q129" s="26"/>
      <c r="R129" s="26"/>
    </row>
    <row r="130" spans="17:18" ht="12.75">
      <c r="Q130" s="26"/>
      <c r="R130" s="26"/>
    </row>
    <row r="131" spans="17:18" ht="12.75">
      <c r="Q131" s="26"/>
      <c r="R131" s="26"/>
    </row>
    <row r="132" spans="17:18" ht="12.75">
      <c r="Q132" s="26"/>
      <c r="R132" s="26"/>
    </row>
    <row r="133" spans="17:18" ht="12.75">
      <c r="Q133" s="26"/>
      <c r="R133" s="26"/>
    </row>
    <row r="134" spans="17:18" ht="12.75">
      <c r="Q134" s="26"/>
      <c r="R134" s="26"/>
    </row>
    <row r="135" spans="17:18" ht="12.75">
      <c r="Q135" s="26"/>
      <c r="R135" s="26"/>
    </row>
    <row r="136" spans="17:18" ht="12.75">
      <c r="Q136" s="26"/>
      <c r="R136" s="26"/>
    </row>
    <row r="137" spans="17:18" ht="12.75">
      <c r="Q137" s="26"/>
      <c r="R137" s="26"/>
    </row>
    <row r="138" spans="17:18" ht="12.75">
      <c r="Q138" s="26"/>
      <c r="R138" s="26"/>
    </row>
    <row r="139" spans="17:18" ht="12.75">
      <c r="Q139" s="26"/>
      <c r="R139" s="26"/>
    </row>
    <row r="140" spans="17:18" ht="12.75">
      <c r="Q140" s="26"/>
      <c r="R140" s="26"/>
    </row>
    <row r="141" spans="17:18" ht="12.75">
      <c r="Q141" s="26"/>
      <c r="R141" s="26"/>
    </row>
    <row r="142" spans="17:18" ht="12.75">
      <c r="Q142" s="26"/>
      <c r="R142" s="26"/>
    </row>
    <row r="143" spans="17:18" ht="12.75">
      <c r="Q143" s="26"/>
      <c r="R143" s="26"/>
    </row>
    <row r="144" spans="17:18" ht="12.75">
      <c r="Q144" s="26"/>
      <c r="R144" s="26"/>
    </row>
    <row r="145" spans="17:18" ht="12.75">
      <c r="Q145" s="26"/>
      <c r="R145" s="26"/>
    </row>
    <row r="146" spans="17:18" ht="12.75">
      <c r="Q146" s="26"/>
      <c r="R146" s="26"/>
    </row>
    <row r="147" spans="17:18" ht="12.75">
      <c r="Q147" s="26"/>
      <c r="R147" s="26"/>
    </row>
    <row r="148" spans="17:18" ht="12.75">
      <c r="Q148" s="26"/>
      <c r="R148" s="26"/>
    </row>
    <row r="149" spans="17:18" ht="12.75">
      <c r="Q149" s="26"/>
      <c r="R149" s="26"/>
    </row>
    <row r="150" spans="17:18" ht="12.75">
      <c r="Q150" s="26"/>
      <c r="R150" s="26"/>
    </row>
    <row r="151" spans="17:18" ht="12.75">
      <c r="Q151" s="26"/>
      <c r="R151" s="26"/>
    </row>
    <row r="152" spans="17:18" ht="12.75">
      <c r="Q152" s="26"/>
      <c r="R152" s="26"/>
    </row>
    <row r="153" spans="17:18" ht="12.75">
      <c r="Q153" s="26"/>
      <c r="R153" s="26"/>
    </row>
    <row r="154" spans="17:18" ht="12.75">
      <c r="Q154" s="26"/>
      <c r="R154" s="26"/>
    </row>
    <row r="155" spans="17:18" ht="12.75">
      <c r="Q155" s="26"/>
      <c r="R155" s="26"/>
    </row>
    <row r="156" spans="17:18" ht="12.75">
      <c r="Q156" s="26"/>
      <c r="R156" s="26"/>
    </row>
    <row r="157" spans="17:18" ht="12.75">
      <c r="Q157" s="26"/>
      <c r="R157" s="26"/>
    </row>
    <row r="158" spans="17:18" ht="12.75">
      <c r="Q158" s="26"/>
      <c r="R158" s="26"/>
    </row>
    <row r="159" spans="17:18" ht="12.75">
      <c r="Q159" s="26"/>
      <c r="R159" s="26"/>
    </row>
    <row r="160" spans="17:18" ht="12.75">
      <c r="Q160" s="26"/>
      <c r="R160" s="26"/>
    </row>
    <row r="161" spans="17:18" ht="12.75">
      <c r="Q161" s="26"/>
      <c r="R161" s="26"/>
    </row>
    <row r="162" spans="17:18" ht="12.75">
      <c r="Q162" s="26"/>
      <c r="R162" s="26"/>
    </row>
    <row r="163" spans="17:18" ht="12.75">
      <c r="Q163" s="26"/>
      <c r="R163" s="26"/>
    </row>
    <row r="164" spans="17:18" ht="12.75">
      <c r="Q164" s="26"/>
      <c r="R164" s="26"/>
    </row>
    <row r="165" spans="17:18" ht="12.75">
      <c r="Q165" s="26"/>
      <c r="R165" s="26"/>
    </row>
    <row r="166" spans="17:18" ht="12.75">
      <c r="Q166" s="26"/>
      <c r="R166" s="26"/>
    </row>
    <row r="167" spans="17:18" ht="12.75">
      <c r="Q167" s="26"/>
      <c r="R167" s="26"/>
    </row>
    <row r="168" spans="17:18" ht="12.75">
      <c r="Q168" s="26"/>
      <c r="R168" s="26"/>
    </row>
    <row r="169" spans="17:18" ht="12.75">
      <c r="Q169" s="26"/>
      <c r="R169" s="26"/>
    </row>
    <row r="170" spans="17:18" ht="12.75">
      <c r="Q170" s="26"/>
      <c r="R170" s="26"/>
    </row>
    <row r="171" spans="17:18" ht="12.75">
      <c r="Q171" s="26"/>
      <c r="R171" s="26"/>
    </row>
    <row r="172" spans="17:18" ht="12.75">
      <c r="Q172" s="26"/>
      <c r="R172" s="26"/>
    </row>
    <row r="173" spans="17:18" ht="12.75">
      <c r="Q173" s="26"/>
      <c r="R173" s="26"/>
    </row>
    <row r="174" spans="17:18" ht="12.75">
      <c r="Q174" s="26"/>
      <c r="R174" s="26"/>
    </row>
    <row r="175" spans="17:18" ht="12.75">
      <c r="Q175" s="26"/>
      <c r="R175" s="26"/>
    </row>
    <row r="176" spans="17:18" ht="12.75">
      <c r="Q176" s="26"/>
      <c r="R176" s="26"/>
    </row>
    <row r="177" spans="17:18" ht="12.75">
      <c r="Q177" s="26"/>
      <c r="R177" s="26"/>
    </row>
    <row r="178" spans="17:18" ht="12.75">
      <c r="Q178" s="26"/>
      <c r="R178" s="26"/>
    </row>
    <row r="179" spans="17:18" ht="12.75">
      <c r="Q179" s="26"/>
      <c r="R179" s="26"/>
    </row>
    <row r="180" spans="17:18" ht="12.75">
      <c r="Q180" s="26"/>
      <c r="R180" s="26"/>
    </row>
    <row r="181" spans="17:18" ht="12.75">
      <c r="Q181" s="26"/>
      <c r="R181" s="26"/>
    </row>
    <row r="182" spans="17:18" ht="12.75">
      <c r="Q182" s="26"/>
      <c r="R182" s="26"/>
    </row>
    <row r="183" spans="17:18" ht="12.75">
      <c r="Q183" s="26"/>
      <c r="R183" s="26"/>
    </row>
    <row r="184" spans="17:18" ht="12.75">
      <c r="Q184" s="26"/>
      <c r="R184" s="26"/>
    </row>
    <row r="185" spans="17:18" ht="12.75">
      <c r="Q185" s="26"/>
      <c r="R185" s="26"/>
    </row>
    <row r="186" spans="17:18" ht="12.75">
      <c r="Q186" s="26"/>
      <c r="R186" s="26"/>
    </row>
    <row r="187" spans="17:18" ht="12.75">
      <c r="Q187" s="26"/>
      <c r="R187" s="26"/>
    </row>
    <row r="188" spans="17:18" ht="12.75">
      <c r="Q188" s="26"/>
      <c r="R188" s="26"/>
    </row>
    <row r="189" spans="17:18" ht="12.75">
      <c r="Q189" s="26"/>
      <c r="R189" s="26"/>
    </row>
    <row r="190" spans="17:18" ht="12.75">
      <c r="Q190" s="26"/>
      <c r="R190" s="26"/>
    </row>
    <row r="191" spans="17:18" ht="12.75">
      <c r="Q191" s="26"/>
      <c r="R191" s="26"/>
    </row>
    <row r="192" spans="17:18" ht="12.75">
      <c r="Q192" s="26"/>
      <c r="R192" s="26"/>
    </row>
    <row r="193" spans="17:18" ht="12.75">
      <c r="Q193" s="26"/>
      <c r="R193" s="26"/>
    </row>
    <row r="194" spans="17:18" ht="12.75">
      <c r="Q194" s="26"/>
      <c r="R194" s="26"/>
    </row>
    <row r="195" spans="17:18" ht="12.75">
      <c r="Q195" s="26"/>
      <c r="R195" s="26"/>
    </row>
    <row r="196" spans="17:18" ht="12.75">
      <c r="Q196" s="26"/>
      <c r="R196" s="26"/>
    </row>
    <row r="197" spans="17:18" ht="12.75">
      <c r="Q197" s="26"/>
      <c r="R197" s="26"/>
    </row>
    <row r="198" spans="17:18" ht="12.75">
      <c r="Q198" s="26"/>
      <c r="R198" s="26"/>
    </row>
    <row r="199" spans="17:18" ht="12.75">
      <c r="Q199" s="26"/>
      <c r="R199" s="26"/>
    </row>
    <row r="200" spans="17:18" ht="12.75">
      <c r="Q200" s="26"/>
      <c r="R200" s="26"/>
    </row>
    <row r="201" spans="17:18" ht="12.75">
      <c r="Q201" s="26"/>
      <c r="R201" s="26"/>
    </row>
    <row r="202" spans="17:18" ht="12.75">
      <c r="Q202" s="26"/>
      <c r="R202" s="26"/>
    </row>
    <row r="203" spans="17:18" ht="12.75">
      <c r="Q203" s="26"/>
      <c r="R203" s="26"/>
    </row>
    <row r="204" spans="17:18" ht="12.75">
      <c r="Q204" s="26"/>
      <c r="R204" s="26"/>
    </row>
    <row r="205" spans="17:18" ht="12.75">
      <c r="Q205" s="26"/>
      <c r="R205" s="26"/>
    </row>
    <row r="206" spans="17:18" ht="12.75">
      <c r="Q206" s="26"/>
      <c r="R206" s="26"/>
    </row>
    <row r="207" spans="17:18" ht="12.75">
      <c r="Q207" s="26"/>
      <c r="R207" s="26"/>
    </row>
    <row r="208" spans="17:18" ht="12.75">
      <c r="Q208" s="26"/>
      <c r="R208" s="26"/>
    </row>
    <row r="209" spans="17:18" ht="12.75">
      <c r="Q209" s="26"/>
      <c r="R209" s="26"/>
    </row>
    <row r="210" spans="17:18" ht="12.75">
      <c r="Q210" s="26"/>
      <c r="R210" s="26"/>
    </row>
    <row r="211" spans="17:18" ht="12.75">
      <c r="Q211" s="26"/>
      <c r="R211" s="26"/>
    </row>
    <row r="212" spans="17:18" ht="12.75">
      <c r="Q212" s="26"/>
      <c r="R212" s="26"/>
    </row>
    <row r="213" spans="17:18" ht="12.75">
      <c r="Q213" s="26"/>
      <c r="R213" s="26"/>
    </row>
    <row r="214" spans="17:18" ht="12.75">
      <c r="Q214" s="26"/>
      <c r="R214" s="26"/>
    </row>
    <row r="215" spans="17:18" ht="12.75">
      <c r="Q215" s="26"/>
      <c r="R215" s="26"/>
    </row>
    <row r="216" spans="17:18" ht="12.75">
      <c r="Q216" s="26"/>
      <c r="R216" s="26"/>
    </row>
    <row r="217" spans="17:18" ht="12.75">
      <c r="Q217" s="26"/>
      <c r="R217" s="26"/>
    </row>
    <row r="218" spans="17:18" ht="12.75">
      <c r="Q218" s="26"/>
      <c r="R218" s="26"/>
    </row>
    <row r="219" spans="17:18" ht="12.75">
      <c r="Q219" s="26"/>
      <c r="R219" s="26"/>
    </row>
    <row r="220" spans="17:18" ht="12.75">
      <c r="Q220" s="26"/>
      <c r="R220" s="26"/>
    </row>
    <row r="221" spans="17:18" ht="12.75">
      <c r="Q221" s="26"/>
      <c r="R221" s="26"/>
    </row>
    <row r="222" spans="17:18" ht="12.75">
      <c r="Q222" s="26"/>
      <c r="R222" s="26"/>
    </row>
    <row r="223" spans="17:18" ht="12.75">
      <c r="Q223" s="26"/>
      <c r="R223" s="26"/>
    </row>
    <row r="224" spans="17:18" ht="12.75">
      <c r="Q224" s="26"/>
      <c r="R224" s="26"/>
    </row>
    <row r="225" spans="17:18" ht="12.75">
      <c r="Q225" s="26"/>
      <c r="R225" s="26"/>
    </row>
    <row r="226" spans="17:18" ht="12.75">
      <c r="Q226" s="26"/>
      <c r="R226" s="26"/>
    </row>
    <row r="227" spans="17:18" ht="12.75">
      <c r="Q227" s="26"/>
      <c r="R227" s="26"/>
    </row>
    <row r="228" spans="17:18" ht="12.75">
      <c r="Q228" s="26"/>
      <c r="R228" s="26"/>
    </row>
    <row r="229" spans="17:18" ht="12.75">
      <c r="Q229" s="26"/>
      <c r="R229" s="26"/>
    </row>
    <row r="230" spans="17:18" ht="12.75">
      <c r="Q230" s="26"/>
      <c r="R230" s="26"/>
    </row>
    <row r="231" spans="17:18" ht="12.75">
      <c r="Q231" s="26"/>
      <c r="R231" s="26"/>
    </row>
    <row r="232" spans="17:18" ht="12.75">
      <c r="Q232" s="26"/>
      <c r="R232" s="26"/>
    </row>
    <row r="233" spans="17:18" ht="12.75">
      <c r="Q233" s="26"/>
      <c r="R233" s="26"/>
    </row>
    <row r="234" spans="17:18" ht="12.75">
      <c r="Q234" s="26"/>
      <c r="R234" s="26"/>
    </row>
    <row r="235" spans="17:18" ht="12.75">
      <c r="Q235" s="26"/>
      <c r="R235" s="26"/>
    </row>
    <row r="236" spans="17:18" ht="12.75">
      <c r="Q236" s="26"/>
      <c r="R236" s="26"/>
    </row>
    <row r="237" spans="17:18" ht="12.75">
      <c r="Q237" s="26"/>
      <c r="R237" s="26"/>
    </row>
    <row r="238" spans="17:18" ht="12.75">
      <c r="Q238" s="26"/>
      <c r="R238" s="26"/>
    </row>
    <row r="239" spans="17:18" ht="12.75">
      <c r="Q239" s="26"/>
      <c r="R239" s="26"/>
    </row>
    <row r="240" spans="17:18" ht="12.75">
      <c r="Q240" s="26"/>
      <c r="R240" s="26"/>
    </row>
    <row r="241" spans="17:18" ht="12.75">
      <c r="Q241" s="26"/>
      <c r="R241" s="26"/>
    </row>
    <row r="242" spans="17:18" ht="12.75">
      <c r="Q242" s="26"/>
      <c r="R242" s="26"/>
    </row>
    <row r="243" spans="17:18" ht="12.75">
      <c r="Q243" s="26"/>
      <c r="R243" s="26"/>
    </row>
    <row r="244" spans="17:18" ht="12.75">
      <c r="Q244" s="26"/>
      <c r="R244" s="26"/>
    </row>
    <row r="245" spans="17:18" ht="12.75">
      <c r="Q245" s="26"/>
      <c r="R245" s="26"/>
    </row>
    <row r="246" spans="17:18" ht="12.75">
      <c r="Q246" s="26"/>
      <c r="R246" s="26"/>
    </row>
    <row r="247" spans="17:18" ht="12.75">
      <c r="Q247" s="26"/>
      <c r="R247" s="26"/>
    </row>
    <row r="248" spans="17:18" ht="12.75">
      <c r="Q248" s="26"/>
      <c r="R248" s="26"/>
    </row>
    <row r="249" spans="17:18" ht="12.75">
      <c r="Q249" s="26"/>
      <c r="R249" s="26"/>
    </row>
    <row r="250" spans="17:18" ht="12.75">
      <c r="Q250" s="26"/>
      <c r="R250" s="26"/>
    </row>
    <row r="251" spans="17:18" ht="12.75">
      <c r="Q251" s="26"/>
      <c r="R251" s="26"/>
    </row>
    <row r="252" spans="17:18" ht="12.75">
      <c r="Q252" s="26"/>
      <c r="R252" s="26"/>
    </row>
    <row r="253" spans="17:18" ht="12.75">
      <c r="Q253" s="26"/>
      <c r="R253" s="26"/>
    </row>
    <row r="254" spans="17:18" ht="12.75">
      <c r="Q254" s="26"/>
      <c r="R254" s="26"/>
    </row>
    <row r="255" spans="17:18" ht="12.75">
      <c r="Q255" s="26"/>
      <c r="R255" s="26"/>
    </row>
    <row r="256" spans="17:18" ht="12.75">
      <c r="Q256" s="26"/>
      <c r="R256" s="26"/>
    </row>
    <row r="257" spans="17:18" ht="12.75">
      <c r="Q257" s="26"/>
      <c r="R257" s="26"/>
    </row>
    <row r="258" spans="17:18" ht="12.75">
      <c r="Q258" s="26"/>
      <c r="R258" s="26"/>
    </row>
    <row r="259" spans="17:18" ht="12.75">
      <c r="Q259" s="26"/>
      <c r="R259" s="26"/>
    </row>
    <row r="260" spans="17:18" ht="12.75">
      <c r="Q260" s="26"/>
      <c r="R260" s="26"/>
    </row>
    <row r="261" spans="17:18" ht="12.75">
      <c r="Q261" s="26"/>
      <c r="R261" s="26"/>
    </row>
    <row r="262" spans="17:18" ht="12.75">
      <c r="Q262" s="26"/>
      <c r="R262" s="26"/>
    </row>
    <row r="263" spans="17:18" ht="12.75">
      <c r="Q263" s="26"/>
      <c r="R263" s="26"/>
    </row>
    <row r="264" spans="17:18" ht="12.75">
      <c r="Q264" s="26"/>
      <c r="R264" s="26"/>
    </row>
    <row r="265" spans="17:18" ht="12.75">
      <c r="Q265" s="26"/>
      <c r="R265" s="26"/>
    </row>
    <row r="266" spans="17:18" ht="12.75">
      <c r="Q266" s="26"/>
      <c r="R266" s="26"/>
    </row>
    <row r="267" spans="17:18" ht="12.75">
      <c r="Q267" s="26"/>
      <c r="R267" s="26"/>
    </row>
    <row r="268" spans="17:18" ht="12.75">
      <c r="Q268" s="26"/>
      <c r="R268" s="26"/>
    </row>
    <row r="269" spans="17:18" ht="12.75">
      <c r="Q269" s="26"/>
      <c r="R269" s="26"/>
    </row>
    <row r="270" spans="17:18" ht="12.75">
      <c r="Q270" s="26"/>
      <c r="R270" s="26"/>
    </row>
    <row r="271" spans="17:18" ht="12.75">
      <c r="Q271" s="26"/>
      <c r="R271" s="26"/>
    </row>
    <row r="272" spans="17:18" ht="12.75">
      <c r="Q272" s="26"/>
      <c r="R272" s="26"/>
    </row>
    <row r="273" spans="17:18" ht="12.75">
      <c r="Q273" s="26"/>
      <c r="R273" s="26"/>
    </row>
    <row r="274" spans="17:18" ht="12.75">
      <c r="Q274" s="26"/>
      <c r="R274" s="26"/>
    </row>
    <row r="275" spans="17:18" ht="12.75">
      <c r="Q275" s="26"/>
      <c r="R275" s="26"/>
    </row>
    <row r="276" spans="17:18" ht="12.75">
      <c r="Q276" s="26"/>
      <c r="R276" s="26"/>
    </row>
    <row r="277" spans="17:18" ht="12.75">
      <c r="Q277" s="26"/>
      <c r="R277" s="26"/>
    </row>
    <row r="278" spans="17:18" ht="12.75">
      <c r="Q278" s="26"/>
      <c r="R278" s="26"/>
    </row>
    <row r="279" spans="17:18" ht="12.75">
      <c r="Q279" s="26"/>
      <c r="R279" s="26"/>
    </row>
    <row r="280" spans="17:18" ht="12.75">
      <c r="Q280" s="26"/>
      <c r="R280" s="26"/>
    </row>
    <row r="281" spans="17:18" ht="12.75">
      <c r="Q281" s="26"/>
      <c r="R281" s="26"/>
    </row>
    <row r="282" spans="17:18" ht="12.75">
      <c r="Q282" s="26"/>
      <c r="R282" s="26"/>
    </row>
    <row r="283" spans="17:18" ht="12.75">
      <c r="Q283" s="26"/>
      <c r="R283" s="26"/>
    </row>
    <row r="284" spans="17:18" ht="12.75">
      <c r="Q284" s="26"/>
      <c r="R284" s="26"/>
    </row>
    <row r="285" spans="17:18" ht="12.75">
      <c r="Q285" s="26"/>
      <c r="R285" s="26"/>
    </row>
    <row r="286" spans="17:18" ht="12.75">
      <c r="Q286" s="26"/>
      <c r="R286" s="26"/>
    </row>
    <row r="287" spans="17:18" ht="12.75">
      <c r="Q287" s="26"/>
      <c r="R287" s="26"/>
    </row>
    <row r="288" spans="17:18" ht="12.75">
      <c r="Q288" s="26"/>
      <c r="R288" s="26"/>
    </row>
    <row r="289" spans="17:18" ht="12.75">
      <c r="Q289" s="26"/>
      <c r="R289" s="26"/>
    </row>
    <row r="290" spans="17:18" ht="12.75">
      <c r="Q290" s="26"/>
      <c r="R290" s="26"/>
    </row>
    <row r="291" spans="17:18" ht="12.75">
      <c r="Q291" s="26"/>
      <c r="R291" s="26"/>
    </row>
    <row r="292" spans="17:18" ht="12.75">
      <c r="Q292" s="26"/>
      <c r="R292" s="26"/>
    </row>
    <row r="293" spans="17:18" ht="12.75">
      <c r="Q293" s="26"/>
      <c r="R293" s="26"/>
    </row>
    <row r="294" spans="17:18" ht="12.75">
      <c r="Q294" s="26"/>
      <c r="R294" s="26"/>
    </row>
    <row r="295" spans="17:18" ht="12.75">
      <c r="Q295" s="26"/>
      <c r="R295" s="26"/>
    </row>
    <row r="296" spans="17:18" ht="12.75">
      <c r="Q296" s="26"/>
      <c r="R296" s="26"/>
    </row>
    <row r="297" spans="17:18" ht="12.75">
      <c r="Q297" s="26"/>
      <c r="R297" s="26"/>
    </row>
    <row r="298" spans="17:18" ht="12.75">
      <c r="Q298" s="26"/>
      <c r="R298" s="26"/>
    </row>
    <row r="299" spans="17:18" ht="12.75">
      <c r="Q299" s="26"/>
      <c r="R299" s="26"/>
    </row>
    <row r="300" spans="17:18" ht="12.75">
      <c r="Q300" s="26"/>
      <c r="R300" s="26"/>
    </row>
    <row r="301" spans="17:18" ht="12.75">
      <c r="Q301" s="26"/>
      <c r="R301" s="26"/>
    </row>
    <row r="302" spans="17:18" ht="12.75">
      <c r="Q302" s="26"/>
      <c r="R302" s="26"/>
    </row>
    <row r="303" spans="17:18" ht="12.75">
      <c r="Q303" s="26"/>
      <c r="R303" s="26"/>
    </row>
    <row r="304" spans="17:18" ht="12.75">
      <c r="Q304" s="26"/>
      <c r="R304" s="26"/>
    </row>
    <row r="305" spans="17:18" ht="12.75">
      <c r="Q305" s="26"/>
      <c r="R305" s="26"/>
    </row>
    <row r="306" spans="17:18" ht="12.75">
      <c r="Q306" s="26"/>
      <c r="R306" s="26"/>
    </row>
    <row r="307" spans="17:18" ht="12.75">
      <c r="Q307" s="26"/>
      <c r="R307" s="26"/>
    </row>
    <row r="308" spans="17:18" ht="12.75">
      <c r="Q308" s="26"/>
      <c r="R308" s="26"/>
    </row>
    <row r="309" spans="17:18" ht="12.75">
      <c r="Q309" s="26"/>
      <c r="R309" s="26"/>
    </row>
    <row r="310" spans="17:18" ht="12.75">
      <c r="Q310" s="26"/>
      <c r="R310" s="26"/>
    </row>
    <row r="311" spans="17:18" ht="12.75">
      <c r="Q311" s="26"/>
      <c r="R311" s="26"/>
    </row>
    <row r="312" spans="17:18" ht="12.75">
      <c r="Q312" s="26"/>
      <c r="R312" s="26"/>
    </row>
    <row r="313" spans="17:18" ht="12.75">
      <c r="Q313" s="26"/>
      <c r="R313" s="26"/>
    </row>
    <row r="314" spans="17:18" ht="12.75">
      <c r="Q314" s="26"/>
      <c r="R314" s="26"/>
    </row>
    <row r="315" spans="17:18" ht="12.75">
      <c r="Q315" s="26"/>
      <c r="R315" s="26"/>
    </row>
    <row r="316" spans="17:18" ht="12.75">
      <c r="Q316" s="26"/>
      <c r="R316" s="26"/>
    </row>
    <row r="317" spans="17:18" ht="12.75">
      <c r="Q317" s="26"/>
      <c r="R317" s="26"/>
    </row>
    <row r="318" spans="17:18" ht="12.75">
      <c r="Q318" s="26"/>
      <c r="R318" s="26"/>
    </row>
    <row r="319" spans="17:18" ht="12.75">
      <c r="Q319" s="26"/>
      <c r="R319" s="26"/>
    </row>
    <row r="320" spans="17:18" ht="12.75">
      <c r="Q320" s="26"/>
      <c r="R320" s="26"/>
    </row>
    <row r="321" spans="17:18" ht="12.75">
      <c r="Q321" s="26"/>
      <c r="R321" s="26"/>
    </row>
    <row r="322" spans="17:18" ht="12.75">
      <c r="Q322" s="26"/>
      <c r="R322" s="26"/>
    </row>
    <row r="323" spans="17:18" ht="12.75">
      <c r="Q323" s="26"/>
      <c r="R323" s="26"/>
    </row>
    <row r="324" spans="17:18" ht="12.75">
      <c r="Q324" s="26"/>
      <c r="R324" s="26"/>
    </row>
    <row r="325" spans="17:18" ht="12.75">
      <c r="Q325" s="26"/>
      <c r="R325" s="26"/>
    </row>
    <row r="326" spans="17:18" ht="12.75">
      <c r="Q326" s="26"/>
      <c r="R326" s="26"/>
    </row>
    <row r="327" spans="17:18" ht="12.75">
      <c r="Q327" s="26"/>
      <c r="R327" s="26"/>
    </row>
    <row r="328" spans="17:18" ht="12.75">
      <c r="Q328" s="26"/>
      <c r="R328" s="26"/>
    </row>
    <row r="329" spans="17:18" ht="12.75">
      <c r="Q329" s="26"/>
      <c r="R329" s="26"/>
    </row>
    <row r="330" spans="17:18" ht="12.75">
      <c r="Q330" s="26"/>
      <c r="R330" s="26"/>
    </row>
    <row r="331" spans="17:18" ht="12.75">
      <c r="Q331" s="26"/>
      <c r="R331" s="26"/>
    </row>
    <row r="332" spans="17:18" ht="12.75">
      <c r="Q332" s="26"/>
      <c r="R332" s="26"/>
    </row>
    <row r="333" spans="17:18" ht="12.75">
      <c r="Q333" s="26"/>
      <c r="R333" s="26"/>
    </row>
    <row r="334" spans="17:18" ht="12.75">
      <c r="Q334" s="26"/>
      <c r="R334" s="26"/>
    </row>
    <row r="335" spans="17:18" ht="12.75">
      <c r="Q335" s="26"/>
      <c r="R335" s="26"/>
    </row>
    <row r="336" spans="17:18" ht="12.75">
      <c r="Q336" s="26"/>
      <c r="R336" s="26"/>
    </row>
    <row r="337" spans="17:18" ht="12.75">
      <c r="Q337" s="26"/>
      <c r="R337" s="26"/>
    </row>
    <row r="338" spans="17:18" ht="12.75">
      <c r="Q338" s="26"/>
      <c r="R338" s="26"/>
    </row>
    <row r="339" spans="17:18" ht="12.75">
      <c r="Q339" s="26"/>
      <c r="R339" s="26"/>
    </row>
    <row r="340" spans="17:18" ht="12.75">
      <c r="Q340" s="26"/>
      <c r="R340" s="26"/>
    </row>
    <row r="341" spans="17:18" ht="12.75">
      <c r="Q341" s="26"/>
      <c r="R341" s="26"/>
    </row>
    <row r="342" spans="17:18" ht="12.75">
      <c r="Q342" s="26"/>
      <c r="R342" s="26"/>
    </row>
    <row r="343" spans="17:18" ht="12.75">
      <c r="Q343" s="26"/>
      <c r="R343" s="26"/>
    </row>
    <row r="344" spans="17:18" ht="12.75">
      <c r="Q344" s="26"/>
      <c r="R344" s="26"/>
    </row>
    <row r="345" spans="17:18" ht="12.75">
      <c r="Q345" s="26"/>
      <c r="R345" s="26"/>
    </row>
    <row r="346" spans="17:18" ht="12.75">
      <c r="Q346" s="26"/>
      <c r="R346" s="26"/>
    </row>
    <row r="347" spans="17:18" ht="12.75">
      <c r="Q347" s="26"/>
      <c r="R347" s="26"/>
    </row>
    <row r="348" spans="17:18" ht="12.75">
      <c r="Q348" s="26"/>
      <c r="R348" s="26"/>
    </row>
    <row r="349" spans="17:18" ht="12.75">
      <c r="Q349" s="26"/>
      <c r="R349" s="26"/>
    </row>
    <row r="350" spans="17:18" ht="12.75">
      <c r="Q350" s="26"/>
      <c r="R350" s="26"/>
    </row>
    <row r="351" spans="17:18" ht="12.75">
      <c r="Q351" s="26"/>
      <c r="R351" s="26"/>
    </row>
    <row r="352" spans="17:18" ht="12.75">
      <c r="Q352" s="26"/>
      <c r="R352" s="26"/>
    </row>
    <row r="353" spans="17:18" ht="12.75">
      <c r="Q353" s="26"/>
      <c r="R353" s="26"/>
    </row>
    <row r="354" spans="17:18" ht="12.75">
      <c r="Q354" s="26"/>
      <c r="R354" s="26"/>
    </row>
    <row r="355" spans="17:18" ht="12.75">
      <c r="Q355" s="26"/>
      <c r="R355" s="26"/>
    </row>
    <row r="356" spans="17:18" ht="12.75">
      <c r="Q356" s="26"/>
      <c r="R356" s="26"/>
    </row>
    <row r="357" spans="17:18" ht="12.75">
      <c r="Q357" s="26"/>
      <c r="R357" s="26"/>
    </row>
    <row r="358" spans="17:18" ht="12.75">
      <c r="Q358" s="26"/>
      <c r="R358" s="26"/>
    </row>
    <row r="359" spans="17:18" ht="12.75">
      <c r="Q359" s="26"/>
      <c r="R359" s="26"/>
    </row>
    <row r="360" spans="17:18" ht="12.75">
      <c r="Q360" s="26"/>
      <c r="R360" s="26"/>
    </row>
    <row r="361" spans="17:18" ht="12.75">
      <c r="Q361" s="26"/>
      <c r="R361" s="26"/>
    </row>
    <row r="362" spans="17:18" ht="12.75">
      <c r="Q362" s="26"/>
      <c r="R362" s="26"/>
    </row>
    <row r="363" spans="17:18" ht="12.75">
      <c r="Q363" s="26"/>
      <c r="R363" s="26"/>
    </row>
    <row r="364" spans="17:18" ht="12.75">
      <c r="Q364" s="26"/>
      <c r="R364" s="26"/>
    </row>
    <row r="365" spans="17:18" ht="12.75">
      <c r="Q365" s="26"/>
      <c r="R365" s="26"/>
    </row>
    <row r="366" spans="17:18" ht="12.75">
      <c r="Q366" s="26"/>
      <c r="R366" s="26"/>
    </row>
    <row r="367" spans="17:18" ht="12.75">
      <c r="Q367" s="26"/>
      <c r="R367" s="26"/>
    </row>
    <row r="368" spans="17:18" ht="12.75">
      <c r="Q368" s="26"/>
      <c r="R368" s="26"/>
    </row>
    <row r="369" spans="17:18" ht="12.75">
      <c r="Q369" s="26"/>
      <c r="R369" s="26"/>
    </row>
    <row r="370" spans="17:18" ht="12.75">
      <c r="Q370" s="26"/>
      <c r="R370" s="26"/>
    </row>
    <row r="371" spans="17:18" ht="12.75">
      <c r="Q371" s="26"/>
      <c r="R371" s="26"/>
    </row>
    <row r="372" spans="17:18" ht="12.75">
      <c r="Q372" s="26"/>
      <c r="R372" s="26"/>
    </row>
    <row r="373" spans="17:18" ht="12.75">
      <c r="Q373" s="26"/>
      <c r="R373" s="26"/>
    </row>
    <row r="374" spans="17:18" ht="12.75">
      <c r="Q374" s="26"/>
      <c r="R374" s="26"/>
    </row>
    <row r="375" spans="17:18" ht="12.75">
      <c r="Q375" s="26"/>
      <c r="R375" s="26"/>
    </row>
    <row r="376" spans="17:18" ht="12.75">
      <c r="Q376" s="26"/>
      <c r="R376" s="26"/>
    </row>
    <row r="377" spans="17:18" ht="12.75">
      <c r="Q377" s="26"/>
      <c r="R377" s="26"/>
    </row>
    <row r="378" spans="17:18" ht="12.75">
      <c r="Q378" s="26"/>
      <c r="R378" s="26"/>
    </row>
    <row r="379" spans="17:18" ht="12.75">
      <c r="Q379" s="26"/>
      <c r="R379" s="26"/>
    </row>
    <row r="380" spans="17:18" ht="12.75">
      <c r="Q380" s="26"/>
      <c r="R380" s="26"/>
    </row>
    <row r="381" spans="17:18" ht="12.75">
      <c r="Q381" s="26"/>
      <c r="R381" s="26"/>
    </row>
    <row r="382" spans="17:18" ht="12.75">
      <c r="Q382" s="26"/>
      <c r="R382" s="26"/>
    </row>
    <row r="383" spans="17:18" ht="12.75">
      <c r="Q383" s="26"/>
      <c r="R383" s="26"/>
    </row>
    <row r="384" spans="17:18" ht="12.75">
      <c r="Q384" s="26"/>
      <c r="R384" s="26"/>
    </row>
    <row r="385" spans="17:18" ht="12.75">
      <c r="Q385" s="26"/>
      <c r="R385" s="26"/>
    </row>
    <row r="386" spans="17:18" ht="12.75">
      <c r="Q386" s="26"/>
      <c r="R386" s="26"/>
    </row>
    <row r="387" spans="17:18" ht="12.75">
      <c r="Q387" s="26"/>
      <c r="R387" s="26"/>
    </row>
    <row r="388" spans="17:18" ht="12.75">
      <c r="Q388" s="26"/>
      <c r="R388" s="26"/>
    </row>
    <row r="389" spans="17:18" ht="12.75">
      <c r="Q389" s="26"/>
      <c r="R389" s="26"/>
    </row>
    <row r="390" spans="17:18" ht="12.75">
      <c r="Q390" s="26"/>
      <c r="R390" s="26"/>
    </row>
    <row r="391" spans="17:18" ht="12.75">
      <c r="Q391" s="26"/>
      <c r="R391" s="26"/>
    </row>
    <row r="392" spans="17:18" ht="12.75">
      <c r="Q392" s="26"/>
      <c r="R392" s="26"/>
    </row>
    <row r="393" spans="17:18" ht="12.75">
      <c r="Q393" s="26"/>
      <c r="R393" s="26"/>
    </row>
    <row r="394" spans="17:18" ht="12.75">
      <c r="Q394" s="26"/>
      <c r="R394" s="26"/>
    </row>
    <row r="395" spans="17:18" ht="12.75">
      <c r="Q395" s="26"/>
      <c r="R395" s="26"/>
    </row>
    <row r="396" spans="17:18" ht="12.75">
      <c r="Q396" s="26"/>
      <c r="R396" s="26"/>
    </row>
    <row r="397" spans="17:18" ht="12.75">
      <c r="Q397" s="26"/>
      <c r="R397" s="26"/>
    </row>
    <row r="398" spans="17:18" ht="12.75">
      <c r="Q398" s="26"/>
      <c r="R398" s="26"/>
    </row>
    <row r="399" spans="17:18" ht="12.75">
      <c r="Q399" s="26"/>
      <c r="R399" s="26"/>
    </row>
    <row r="400" spans="17:18" ht="12.75">
      <c r="Q400" s="26"/>
      <c r="R400" s="26"/>
    </row>
    <row r="401" spans="17:18" ht="12.75">
      <c r="Q401" s="26"/>
      <c r="R401" s="26"/>
    </row>
    <row r="402" spans="17:18" ht="12.75">
      <c r="Q402" s="26"/>
      <c r="R402" s="26"/>
    </row>
    <row r="403" spans="17:18" ht="12.75">
      <c r="Q403" s="26"/>
      <c r="R403" s="26"/>
    </row>
    <row r="404" spans="17:18" ht="12.75">
      <c r="Q404" s="26"/>
      <c r="R404" s="26"/>
    </row>
    <row r="405" spans="17:18" ht="12.75">
      <c r="Q405" s="26"/>
      <c r="R405" s="26"/>
    </row>
    <row r="406" spans="17:18" ht="12.75">
      <c r="Q406" s="26"/>
      <c r="R406" s="26"/>
    </row>
    <row r="407" spans="17:18" ht="12.75">
      <c r="Q407" s="26"/>
      <c r="R407" s="26"/>
    </row>
    <row r="408" spans="17:18" ht="12.75">
      <c r="Q408" s="26"/>
      <c r="R408" s="26"/>
    </row>
    <row r="409" spans="17:18" ht="12.75">
      <c r="Q409" s="26"/>
      <c r="R409" s="26"/>
    </row>
    <row r="410" spans="17:18" ht="12.75">
      <c r="Q410" s="26"/>
      <c r="R410" s="26"/>
    </row>
    <row r="411" spans="17:18" ht="12.75">
      <c r="Q411" s="26"/>
      <c r="R411" s="26"/>
    </row>
    <row r="412" spans="17:18" ht="12.75">
      <c r="Q412" s="26"/>
      <c r="R412" s="26"/>
    </row>
    <row r="413" spans="17:18" ht="12.75">
      <c r="Q413" s="26"/>
      <c r="R413" s="26"/>
    </row>
    <row r="414" spans="17:18" ht="12.75">
      <c r="Q414" s="26"/>
      <c r="R414" s="26"/>
    </row>
    <row r="415" spans="17:18" ht="12.75">
      <c r="Q415" s="26"/>
      <c r="R415" s="26"/>
    </row>
    <row r="416" spans="17:18" ht="12.75">
      <c r="Q416" s="26"/>
      <c r="R416" s="26"/>
    </row>
    <row r="417" spans="17:18" ht="12.75">
      <c r="Q417" s="26"/>
      <c r="R417" s="26"/>
    </row>
    <row r="418" spans="17:18" ht="12.75">
      <c r="Q418" s="26"/>
      <c r="R418" s="26"/>
    </row>
    <row r="419" spans="17:18" ht="12.75">
      <c r="Q419" s="26"/>
      <c r="R419" s="26"/>
    </row>
    <row r="420" spans="17:18" ht="12.75">
      <c r="Q420" s="26"/>
      <c r="R420" s="26"/>
    </row>
    <row r="421" spans="17:18" ht="12.75">
      <c r="Q421" s="26"/>
      <c r="R421" s="26"/>
    </row>
    <row r="422" spans="17:18" ht="12.75">
      <c r="Q422" s="26"/>
      <c r="R422" s="26"/>
    </row>
    <row r="423" spans="17:18" ht="12.75">
      <c r="Q423" s="26"/>
      <c r="R423" s="26"/>
    </row>
    <row r="424" spans="17:18" ht="12.75">
      <c r="Q424" s="26"/>
      <c r="R424" s="26"/>
    </row>
    <row r="425" spans="17:18" ht="12.75">
      <c r="Q425" s="26"/>
      <c r="R425" s="26"/>
    </row>
    <row r="426" spans="17:18" ht="12.75">
      <c r="Q426" s="26"/>
      <c r="R426" s="26"/>
    </row>
    <row r="427" spans="17:18" ht="12.75">
      <c r="Q427" s="26"/>
      <c r="R427" s="26"/>
    </row>
    <row r="428" spans="17:18" ht="12.75">
      <c r="Q428" s="26"/>
      <c r="R428" s="26"/>
    </row>
    <row r="429" spans="17:18" ht="12.75">
      <c r="Q429" s="26"/>
      <c r="R429" s="26"/>
    </row>
    <row r="430" spans="17:18" ht="12.75">
      <c r="Q430" s="26"/>
      <c r="R430" s="26"/>
    </row>
    <row r="431" spans="17:18" ht="12.75">
      <c r="Q431" s="26"/>
      <c r="R431" s="26"/>
    </row>
    <row r="432" spans="17:18" ht="12.75">
      <c r="Q432" s="26"/>
      <c r="R432" s="26"/>
    </row>
    <row r="433" spans="17:18" ht="12.75">
      <c r="Q433" s="26"/>
      <c r="R433" s="26"/>
    </row>
    <row r="434" spans="17:18" ht="12.75">
      <c r="Q434" s="26"/>
      <c r="R434" s="26"/>
    </row>
    <row r="435" spans="17:18" ht="12.75">
      <c r="Q435" s="26"/>
      <c r="R435" s="26"/>
    </row>
    <row r="436" spans="17:18" ht="12.75">
      <c r="Q436" s="26"/>
      <c r="R436" s="26"/>
    </row>
    <row r="437" spans="17:18" ht="12.75">
      <c r="Q437" s="26"/>
      <c r="R437" s="26"/>
    </row>
    <row r="438" spans="17:18" ht="12.75">
      <c r="Q438" s="26"/>
      <c r="R438" s="26"/>
    </row>
    <row r="439" spans="17:18" ht="12.75">
      <c r="Q439" s="26"/>
      <c r="R439" s="26"/>
    </row>
    <row r="440" spans="17:18" ht="12.75">
      <c r="Q440" s="26"/>
      <c r="R440" s="26"/>
    </row>
    <row r="441" spans="17:18" ht="12.75">
      <c r="Q441" s="26"/>
      <c r="R441" s="26"/>
    </row>
    <row r="442" spans="17:18" ht="12.75">
      <c r="Q442" s="26"/>
      <c r="R442" s="26"/>
    </row>
    <row r="443" spans="17:18" ht="12.75">
      <c r="Q443" s="26"/>
      <c r="R443" s="26"/>
    </row>
    <row r="444" spans="17:18" ht="12.75">
      <c r="Q444" s="26"/>
      <c r="R444" s="26"/>
    </row>
    <row r="445" spans="17:18" ht="12.75">
      <c r="Q445" s="26"/>
      <c r="R445" s="26"/>
    </row>
    <row r="446" spans="17:18" ht="12.75">
      <c r="Q446" s="26"/>
      <c r="R446" s="26"/>
    </row>
    <row r="447" spans="17:18" ht="12.75">
      <c r="Q447" s="26"/>
      <c r="R447" s="26"/>
    </row>
    <row r="448" spans="17:18" ht="12.75">
      <c r="Q448" s="26"/>
      <c r="R448" s="26"/>
    </row>
    <row r="449" spans="17:18" ht="12.75">
      <c r="Q449" s="26"/>
      <c r="R449" s="26"/>
    </row>
    <row r="450" spans="17:18" ht="12.75">
      <c r="Q450" s="26"/>
      <c r="R450" s="26"/>
    </row>
    <row r="451" spans="17:18" ht="12.75">
      <c r="Q451" s="26"/>
      <c r="R451" s="26"/>
    </row>
    <row r="452" spans="17:18" ht="12.75">
      <c r="Q452" s="26"/>
      <c r="R452" s="26"/>
    </row>
    <row r="453" spans="17:18" ht="12.75">
      <c r="Q453" s="26"/>
      <c r="R453" s="26"/>
    </row>
    <row r="454" spans="17:18" ht="12.75">
      <c r="Q454" s="26"/>
      <c r="R454" s="26"/>
    </row>
    <row r="455" spans="17:18" ht="12.75">
      <c r="Q455" s="26"/>
      <c r="R455" s="26"/>
    </row>
    <row r="456" spans="17:18" ht="12.75">
      <c r="Q456" s="26"/>
      <c r="R456" s="26"/>
    </row>
    <row r="457" spans="17:18" ht="12.75">
      <c r="Q457" s="26"/>
      <c r="R457" s="26"/>
    </row>
    <row r="458" spans="17:18" ht="12.75">
      <c r="Q458" s="26"/>
      <c r="R458" s="26"/>
    </row>
    <row r="459" spans="17:18" ht="12.75">
      <c r="Q459" s="26"/>
      <c r="R459" s="26"/>
    </row>
    <row r="460" spans="17:18" ht="12.75">
      <c r="Q460" s="26"/>
      <c r="R460" s="26"/>
    </row>
    <row r="461" spans="17:18" ht="12.75">
      <c r="Q461" s="26"/>
      <c r="R461" s="26"/>
    </row>
    <row r="462" spans="17:18" ht="12.75">
      <c r="Q462" s="26"/>
      <c r="R462" s="26"/>
    </row>
    <row r="463" spans="17:18" ht="12.75">
      <c r="Q463" s="26"/>
      <c r="R463" s="26"/>
    </row>
    <row r="464" spans="17:18" ht="12.75">
      <c r="Q464" s="26"/>
      <c r="R464" s="26"/>
    </row>
    <row r="465" spans="17:18" ht="12.75">
      <c r="Q465" s="26"/>
      <c r="R465" s="26"/>
    </row>
    <row r="466" spans="17:18" ht="12.75">
      <c r="Q466" s="26"/>
      <c r="R466" s="26"/>
    </row>
    <row r="467" spans="17:18" ht="12.75">
      <c r="Q467" s="26"/>
      <c r="R467" s="26"/>
    </row>
    <row r="468" spans="17:18" ht="12.75">
      <c r="Q468" s="26"/>
      <c r="R468" s="26"/>
    </row>
    <row r="469" spans="17:18" ht="12.75">
      <c r="Q469" s="26"/>
      <c r="R469" s="26"/>
    </row>
    <row r="470" spans="17:18" ht="12.75">
      <c r="Q470" s="26"/>
      <c r="R470" s="26"/>
    </row>
    <row r="471" spans="17:18" ht="12.75">
      <c r="Q471" s="26"/>
      <c r="R471" s="26"/>
    </row>
    <row r="472" spans="17:18" ht="12.75">
      <c r="Q472" s="26"/>
      <c r="R472" s="26"/>
    </row>
    <row r="473" spans="17:18" ht="12.75">
      <c r="Q473" s="26"/>
      <c r="R473" s="26"/>
    </row>
    <row r="474" spans="17:18" ht="12.75">
      <c r="Q474" s="26"/>
      <c r="R474" s="26"/>
    </row>
    <row r="475" spans="17:18" ht="12.75">
      <c r="Q475" s="26"/>
      <c r="R475" s="26"/>
    </row>
    <row r="476" spans="17:18" ht="12.75">
      <c r="Q476" s="26"/>
      <c r="R476" s="26"/>
    </row>
    <row r="477" spans="17:18" ht="12.75">
      <c r="Q477" s="26"/>
      <c r="R477" s="26"/>
    </row>
    <row r="478" spans="17:18" ht="12.75">
      <c r="Q478" s="26"/>
      <c r="R478" s="26"/>
    </row>
    <row r="479" spans="17:18" ht="12.75">
      <c r="Q479" s="26"/>
      <c r="R479" s="26"/>
    </row>
    <row r="480" spans="17:18" ht="12.75">
      <c r="Q480" s="26"/>
      <c r="R480" s="26"/>
    </row>
    <row r="481" spans="17:18" ht="12.75">
      <c r="Q481" s="26"/>
      <c r="R481" s="26"/>
    </row>
    <row r="482" spans="17:18" ht="12.75">
      <c r="Q482" s="26"/>
      <c r="R482" s="26"/>
    </row>
    <row r="483" spans="17:18" ht="12.75">
      <c r="Q483" s="26"/>
      <c r="R483" s="26"/>
    </row>
    <row r="484" spans="17:18" ht="12.75">
      <c r="Q484" s="26"/>
      <c r="R484" s="26"/>
    </row>
    <row r="485" spans="17:18" ht="12.75">
      <c r="Q485" s="26"/>
      <c r="R485" s="26"/>
    </row>
    <row r="486" spans="17:18" ht="12.75">
      <c r="Q486" s="26"/>
      <c r="R486" s="26"/>
    </row>
    <row r="487" spans="17:18" ht="12.75">
      <c r="Q487" s="26"/>
      <c r="R487" s="26"/>
    </row>
    <row r="488" spans="17:18" ht="12.75">
      <c r="Q488" s="26"/>
      <c r="R488" s="26"/>
    </row>
    <row r="489" spans="17:18" ht="12.75">
      <c r="Q489" s="26"/>
      <c r="R489" s="26"/>
    </row>
    <row r="490" spans="17:18" ht="12.75">
      <c r="Q490" s="26"/>
      <c r="R490" s="26"/>
    </row>
    <row r="491" spans="17:18" ht="12.75">
      <c r="Q491" s="26"/>
      <c r="R491" s="26"/>
    </row>
    <row r="492" spans="17:18" ht="12.75">
      <c r="Q492" s="26"/>
      <c r="R492" s="26"/>
    </row>
    <row r="493" spans="17:18" ht="12.75">
      <c r="Q493" s="26"/>
      <c r="R493" s="26"/>
    </row>
    <row r="494" spans="17:18" ht="12.75">
      <c r="Q494" s="26"/>
      <c r="R494" s="26"/>
    </row>
    <row r="495" spans="17:18" ht="12.75">
      <c r="Q495" s="26"/>
      <c r="R495" s="26"/>
    </row>
    <row r="496" spans="17:18" ht="12.75">
      <c r="Q496" s="26"/>
      <c r="R496" s="26"/>
    </row>
    <row r="497" spans="17:18" ht="12.75">
      <c r="Q497" s="26"/>
      <c r="R497" s="26"/>
    </row>
    <row r="498" spans="17:18" ht="12.75">
      <c r="Q498" s="26"/>
      <c r="R498" s="26"/>
    </row>
    <row r="499" spans="17:18" ht="12.75">
      <c r="Q499" s="26"/>
      <c r="R499" s="26"/>
    </row>
    <row r="500" spans="17:18" ht="12.75">
      <c r="Q500" s="26"/>
      <c r="R500" s="26"/>
    </row>
    <row r="501" spans="17:18" ht="12.75">
      <c r="Q501" s="26"/>
      <c r="R501" s="26"/>
    </row>
    <row r="502" spans="17:18" ht="12.75">
      <c r="Q502" s="26"/>
      <c r="R502" s="26"/>
    </row>
    <row r="503" spans="17:18" ht="12.75">
      <c r="Q503" s="26"/>
      <c r="R503" s="26"/>
    </row>
    <row r="504" spans="17:18" ht="12.75">
      <c r="Q504" s="26"/>
      <c r="R504" s="26"/>
    </row>
    <row r="505" spans="17:18" ht="12.75">
      <c r="Q505" s="26"/>
      <c r="R505" s="26"/>
    </row>
    <row r="506" spans="17:18" ht="12.75">
      <c r="Q506" s="26"/>
      <c r="R506" s="26"/>
    </row>
    <row r="507" spans="17:18" ht="12.75">
      <c r="Q507" s="26"/>
      <c r="R507" s="26"/>
    </row>
    <row r="508" spans="17:18" ht="12.75">
      <c r="Q508" s="26"/>
      <c r="R508" s="26"/>
    </row>
    <row r="509" spans="17:18" ht="12.75">
      <c r="Q509" s="26"/>
      <c r="R509" s="26"/>
    </row>
    <row r="510" spans="17:18" ht="12.75">
      <c r="Q510" s="26"/>
      <c r="R510" s="26"/>
    </row>
    <row r="511" spans="17:18" ht="12.75">
      <c r="Q511" s="26"/>
      <c r="R511" s="26"/>
    </row>
    <row r="512" spans="17:18" ht="12.75">
      <c r="Q512" s="26"/>
      <c r="R512" s="26"/>
    </row>
    <row r="513" spans="17:18" ht="12.75">
      <c r="Q513" s="26"/>
      <c r="R513" s="26"/>
    </row>
    <row r="514" spans="17:18" ht="12.75">
      <c r="Q514" s="26"/>
      <c r="R514" s="26"/>
    </row>
    <row r="515" spans="17:18" ht="12.75">
      <c r="Q515" s="26"/>
      <c r="R515" s="26"/>
    </row>
    <row r="516" spans="17:18" ht="12.75">
      <c r="Q516" s="26"/>
      <c r="R516" s="26"/>
    </row>
    <row r="517" spans="17:18" ht="12.75">
      <c r="Q517" s="26"/>
      <c r="R517" s="26"/>
    </row>
    <row r="518" spans="17:18" ht="12.75">
      <c r="Q518" s="26"/>
      <c r="R518" s="26"/>
    </row>
    <row r="519" spans="17:18" ht="12.75">
      <c r="Q519" s="26"/>
      <c r="R519" s="26"/>
    </row>
    <row r="520" spans="17:18" ht="12.75">
      <c r="Q520" s="26"/>
      <c r="R520" s="26"/>
    </row>
    <row r="521" spans="17:18" ht="12.75">
      <c r="Q521" s="26"/>
      <c r="R521" s="26"/>
    </row>
    <row r="522" spans="17:18" ht="12.75">
      <c r="Q522" s="26"/>
      <c r="R522" s="26"/>
    </row>
    <row r="523" spans="17:18" ht="12.75">
      <c r="Q523" s="26"/>
      <c r="R523" s="26"/>
    </row>
    <row r="524" spans="17:18" ht="12.75">
      <c r="Q524" s="26"/>
      <c r="R524" s="26"/>
    </row>
    <row r="525" spans="17:18" ht="12.75">
      <c r="Q525" s="26"/>
      <c r="R525" s="26"/>
    </row>
    <row r="526" spans="17:18" ht="12.75">
      <c r="Q526" s="26"/>
      <c r="R526" s="26"/>
    </row>
    <row r="527" spans="17:18" ht="12.75">
      <c r="Q527" s="26"/>
      <c r="R527" s="26"/>
    </row>
    <row r="528" spans="17:18" ht="12.75">
      <c r="Q528" s="26"/>
      <c r="R528" s="26"/>
    </row>
    <row r="529" spans="17:18" ht="12.75">
      <c r="Q529" s="26"/>
      <c r="R529" s="26"/>
    </row>
    <row r="530" spans="17:18" ht="12.75">
      <c r="Q530" s="26"/>
      <c r="R530" s="26"/>
    </row>
    <row r="531" spans="17:18" ht="12.75">
      <c r="Q531" s="26"/>
      <c r="R531" s="26"/>
    </row>
    <row r="532" spans="17:18" ht="12.75">
      <c r="Q532" s="26"/>
      <c r="R532" s="26"/>
    </row>
    <row r="533" spans="17:18" ht="12.75">
      <c r="Q533" s="26"/>
      <c r="R533" s="26"/>
    </row>
    <row r="534" spans="17:18" ht="12.75">
      <c r="Q534" s="26"/>
      <c r="R534" s="26"/>
    </row>
    <row r="535" spans="17:18" ht="12.75">
      <c r="Q535" s="26"/>
      <c r="R535" s="26"/>
    </row>
    <row r="536" spans="17:18" ht="12.75">
      <c r="Q536" s="26"/>
      <c r="R536" s="26"/>
    </row>
    <row r="537" spans="17:18" ht="12.75">
      <c r="Q537" s="26"/>
      <c r="R537" s="26"/>
    </row>
    <row r="538" spans="17:18" ht="12.75">
      <c r="Q538" s="26"/>
      <c r="R538" s="26"/>
    </row>
  </sheetData>
  <autoFilter ref="A9:T34"/>
  <customSheetViews>
    <customSheetView guid="{7FFB7B26-7366-45B3-A45E-7C8989AFE8B4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S6:T6"/>
    <mergeCell ref="Q6:R6"/>
    <mergeCell ref="A5:T5"/>
  </mergeCells>
  <pageMargins left="0.511811024" right="0.511811024" top="0.78740157499999996" bottom="0.78740157499999996" header="0.31496062000000002" footer="0.31496062000000002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3º REP_FNDE_FOMEN_PJA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gae</cp:lastModifiedBy>
  <dcterms:modified xsi:type="dcterms:W3CDTF">2019-08-13T13:36:23Z</dcterms:modified>
</cp:coreProperties>
</file>